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Sheet1" sheetId="1" r:id="rId1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<sst xmlns="http://schemas.openxmlformats.org/spreadsheetml/2006/main" count="75" uniqueCount="53">
  <si>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</si>
  <si>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</si>
  <si>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</si>
  <si>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</si>
  <si>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</si>
  <si>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</si>
  <si>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</si>
  <si>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</si>
  <si>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</si>
  <si>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</si>
  <si>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</si>
  <si>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</si>
  <si>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</si>
  <si>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Av.</t>
  </si>
  <si>
    <t>Liskeard</t>
  </si>
  <si>
    <t>Miss.S. Alford</t>
  </si>
  <si>
    <t>J. Alford</t>
  </si>
  <si>
    <t>T. Kurn</t>
  </si>
  <si>
    <t>D. Richards</t>
  </si>
  <si>
    <t>L. Sayers</t>
  </si>
  <si>
    <t>City of Truro</t>
  </si>
  <si>
    <t>G. Davies</t>
  </si>
  <si>
    <t>Mrs.S. Sutton</t>
  </si>
  <si>
    <t>Miss.S. Bennetts</t>
  </si>
  <si>
    <t>D. Pendrill</t>
  </si>
  <si>
    <t>W. Ham</t>
  </si>
  <si>
    <t>M. Campbell-Hill</t>
  </si>
  <si>
    <t>Mrs.C. Toon</t>
  </si>
  <si>
    <t>R. Bridges</t>
  </si>
  <si>
    <t>R. Humphrey</t>
  </si>
  <si>
    <t>Indoor Averages</t>
  </si>
  <si>
    <t>St. Austell</t>
  </si>
  <si>
    <t>Mrs.L. Hammond</t>
  </si>
  <si>
    <t>G. Matta</t>
  </si>
  <si>
    <t>P. Yeomans</t>
  </si>
  <si>
    <t>Launceston</t>
  </si>
  <si>
    <t>S. Catling</t>
  </si>
  <si>
    <t>A. Savory</t>
  </si>
  <si>
    <t>P. Leahy</t>
  </si>
  <si>
    <t>B. Masters</t>
  </si>
  <si>
    <t>D. Meakin</t>
  </si>
  <si>
    <t>Holmans</t>
  </si>
  <si>
    <t>J. Emmerson</t>
  </si>
  <si>
    <t>W. Chand</t>
  </si>
  <si>
    <t>J. Ham</t>
  </si>
  <si>
    <t>Division 2</t>
  </si>
  <si>
    <t>Division 3</t>
  </si>
  <si>
    <t>Division 4</t>
  </si>
  <si>
    <t>R. Owen</t>
  </si>
  <si>
    <t>Cornwall Small-Bore Rifle Association</t>
  </si>
  <si>
    <t xml:space="preserve">50m /50yds Summer League </t>
  </si>
  <si>
    <t>Rule 5.2.3.</t>
  </si>
  <si>
    <t>1pp Rule 5.2.1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</si>
</sst>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9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14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7.421875" style="0" customWidth="1"/>
    <col min="2" max="2" width="15.140625" style="0" customWidth="1"/>
    <col min="3" max="3" width="7.140625" style="0" customWidth="1"/>
    <col min="4" max="4" width="6.851562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7" width="8.140625" style="0" customWidth="1"/>
  </cols>
  <sheetData>
    <row r="1" spans="1:3" ht="12">
      <c r="A1" s="30" t="s">
        <v>52</v>
      </c>
      <c r="C1" s="25" t="s">
        <v>49</v>
      </c>
    </row>
    <row r="2" spans="1:8" ht="12">
      <c r="A2" s="28" t="s">
        <v>51</v>
      </c>
      <c r="C2" s="25" t="s">
        <v>50</v>
      </c>
      <c r="D2" s="25"/>
      <c r="E2" s="26"/>
      <c r="F2" s="26"/>
      <c r="G2" s="26"/>
      <c r="H2" s="26"/>
    </row>
    <row r="3" spans="1:3" ht="12">
      <c r="A3" s="22" t="s">
        <v>30</v>
      </c>
      <c r="B3" s="22"/>
      <c r="C3" s="25">
        <v>2018</v>
      </c>
    </row>
    <row r="4" spans="3:13" ht="12">
      <c r="C4" s="2" t="s">
        <v>3</v>
      </c>
      <c r="D4" s="12" t="s">
        <v>6</v>
      </c>
      <c r="K4" s="22"/>
      <c r="L4" s="22"/>
      <c r="M4" s="22"/>
    </row>
    <row r="5" spans="1:17" ht="12">
      <c r="A5" s="1" t="s">
        <v>1</v>
      </c>
      <c r="B5" s="1" t="s">
        <v>0</v>
      </c>
      <c r="C5" s="2" t="s">
        <v>2</v>
      </c>
      <c r="D5" s="4">
        <v>1</v>
      </c>
      <c r="E5" s="4"/>
      <c r="F5" s="4">
        <v>2</v>
      </c>
      <c r="G5" s="4"/>
      <c r="H5" s="4">
        <v>3</v>
      </c>
      <c r="I5" s="4"/>
      <c r="J5" s="4">
        <v>4</v>
      </c>
      <c r="K5" s="4"/>
      <c r="L5" s="4">
        <v>5</v>
      </c>
      <c r="M5" s="1"/>
      <c r="N5" s="2" t="s">
        <v>4</v>
      </c>
      <c r="O5" s="2" t="s">
        <v>5</v>
      </c>
      <c r="P5" s="2" t="s">
        <v>2</v>
      </c>
      <c r="Q5" s="9" t="s">
        <v>13</v>
      </c>
    </row>
    <row r="6" spans="1:16" ht="12">
      <c r="A6" s="1" t="s">
        <v>7</v>
      </c>
      <c r="B6" s="1"/>
      <c r="C6" s="2"/>
      <c r="D6" s="4" t="s">
        <v>8</v>
      </c>
      <c r="E6" s="4"/>
      <c r="F6" s="4" t="s">
        <v>9</v>
      </c>
      <c r="G6" s="4"/>
      <c r="H6" s="4" t="s">
        <v>10</v>
      </c>
      <c r="I6" s="4"/>
      <c r="J6" s="4" t="s">
        <v>11</v>
      </c>
      <c r="K6" s="4"/>
      <c r="L6" s="4" t="s">
        <v>12</v>
      </c>
      <c r="M6" s="1"/>
      <c r="N6" s="2"/>
      <c r="O6" s="2"/>
      <c r="P6" s="2"/>
    </row>
    <row r="7" spans="1:17" ht="12">
      <c r="A7" s="23" t="s">
        <v>41</v>
      </c>
      <c r="B7" s="7" t="s">
        <v>42</v>
      </c>
      <c r="C7" s="19">
        <v>96.8</v>
      </c>
      <c r="D7" s="3">
        <f>96+98+96+99</f>
        <v>389</v>
      </c>
      <c r="E7" s="14">
        <v>3</v>
      </c>
      <c r="F7" s="3">
        <f>97+99+99+99</f>
        <v>394</v>
      </c>
      <c r="G7" s="16">
        <v>3</v>
      </c>
      <c r="H7" s="3">
        <f>97+98+98+97</f>
        <v>390</v>
      </c>
      <c r="I7" s="14">
        <v>3</v>
      </c>
      <c r="J7" s="3">
        <f>97+98+99+96</f>
        <v>390</v>
      </c>
      <c r="K7" s="14">
        <v>3</v>
      </c>
      <c r="L7" s="3">
        <f>94+99+100+100</f>
        <v>393</v>
      </c>
      <c r="M7" s="14">
        <v>3</v>
      </c>
      <c r="N7" s="3">
        <f aca="true" t="shared" si="0" ref="N7:O12">SUM(D7+F7+H7+J7+L7)</f>
        <v>1956</v>
      </c>
      <c r="O7" s="3">
        <f t="shared" si="0"/>
        <v>15</v>
      </c>
      <c r="P7" s="5">
        <f aca="true" t="shared" si="1" ref="P7:P12">IF(COUNT(D7,F7,H7,J7,L7),AVERAGE(D7,F7,H7,J7,L7)," ")</f>
        <v>391.2</v>
      </c>
      <c r="Q7" s="5">
        <f aca="true" t="shared" si="2" ref="Q7:Q12">+P7/4</f>
        <v>97.8</v>
      </c>
    </row>
    <row r="8" spans="1:17" ht="12">
      <c r="A8" s="23" t="s">
        <v>31</v>
      </c>
      <c r="B8" s="7" t="s">
        <v>33</v>
      </c>
      <c r="C8" s="19">
        <f>386.2/4</f>
        <v>96.55</v>
      </c>
      <c r="D8" s="13">
        <v>375</v>
      </c>
      <c r="E8" s="14">
        <v>2</v>
      </c>
      <c r="F8" s="13">
        <v>390</v>
      </c>
      <c r="G8" s="16">
        <v>2</v>
      </c>
      <c r="H8" s="13">
        <v>388</v>
      </c>
      <c r="I8" s="14">
        <v>2</v>
      </c>
      <c r="J8" s="13">
        <v>380</v>
      </c>
      <c r="K8" s="14">
        <v>1</v>
      </c>
      <c r="L8" s="13"/>
      <c r="M8" s="15"/>
      <c r="N8" s="3">
        <f t="shared" si="0"/>
        <v>1533</v>
      </c>
      <c r="O8" s="3">
        <f t="shared" si="0"/>
        <v>7</v>
      </c>
      <c r="P8" s="5">
        <f t="shared" si="1"/>
        <v>383.25</v>
      </c>
      <c r="Q8" s="5">
        <f t="shared" si="2"/>
        <v>95.8125</v>
      </c>
    </row>
    <row r="9" spans="1:17" ht="12">
      <c r="A9" s="23" t="s">
        <v>31</v>
      </c>
      <c r="B9" s="7" t="s">
        <v>32</v>
      </c>
      <c r="C9" s="19">
        <f>381.6/4</f>
        <v>95.4</v>
      </c>
      <c r="D9" s="3">
        <v>374</v>
      </c>
      <c r="E9" s="14">
        <v>1</v>
      </c>
      <c r="F9" s="3">
        <v>380</v>
      </c>
      <c r="G9" s="16">
        <v>1</v>
      </c>
      <c r="H9" s="3">
        <f>194+189</f>
        <v>383</v>
      </c>
      <c r="I9" s="14">
        <v>1</v>
      </c>
      <c r="J9" s="3">
        <v>378</v>
      </c>
      <c r="K9" s="14"/>
      <c r="L9" s="3">
        <v>384</v>
      </c>
      <c r="M9" s="14">
        <v>2</v>
      </c>
      <c r="N9" s="3">
        <f t="shared" si="0"/>
        <v>1899</v>
      </c>
      <c r="O9" s="3">
        <f t="shared" si="0"/>
        <v>5</v>
      </c>
      <c r="P9" s="5">
        <f t="shared" si="1"/>
        <v>379.8</v>
      </c>
      <c r="Q9" s="5">
        <f t="shared" si="2"/>
        <v>94.95</v>
      </c>
    </row>
    <row r="10" spans="1:17" ht="12">
      <c r="A10" s="23" t="s">
        <v>20</v>
      </c>
      <c r="B10" s="7" t="s">
        <v>48</v>
      </c>
      <c r="C10" s="19">
        <v>95</v>
      </c>
      <c r="D10" s="3">
        <v>373</v>
      </c>
      <c r="E10" s="14"/>
      <c r="F10" s="3">
        <v>380</v>
      </c>
      <c r="G10" s="16">
        <v>1</v>
      </c>
      <c r="H10" s="3">
        <f>94+96+91+95</f>
        <v>376</v>
      </c>
      <c r="I10" s="14"/>
      <c r="J10" s="3">
        <v>384</v>
      </c>
      <c r="K10" s="14">
        <v>2</v>
      </c>
      <c r="L10" s="3">
        <f>96+98+95+94</f>
        <v>383</v>
      </c>
      <c r="M10" s="14">
        <v>1</v>
      </c>
      <c r="N10" s="3">
        <f t="shared" si="0"/>
        <v>1896</v>
      </c>
      <c r="O10" s="3">
        <f t="shared" si="0"/>
        <v>4</v>
      </c>
      <c r="P10" s="5">
        <f t="shared" si="1"/>
        <v>379.2</v>
      </c>
      <c r="Q10" s="5">
        <f t="shared" si="2"/>
        <v>94.8</v>
      </c>
    </row>
    <row r="11" spans="1:17" ht="12">
      <c r="A11" s="23" t="s">
        <v>35</v>
      </c>
      <c r="B11" s="7" t="s">
        <v>36</v>
      </c>
      <c r="C11" s="24">
        <v>95.8</v>
      </c>
      <c r="D11" s="3">
        <f>92+94+92+92</f>
        <v>370</v>
      </c>
      <c r="E11" s="14"/>
      <c r="F11" s="3">
        <f>88+94+96+94</f>
        <v>372</v>
      </c>
      <c r="G11" s="16"/>
      <c r="H11" s="3">
        <f>92+93+96+96</f>
        <v>377</v>
      </c>
      <c r="I11" s="14"/>
      <c r="J11" s="3">
        <f>94+96+100+94</f>
        <v>384</v>
      </c>
      <c r="K11" s="14">
        <v>2</v>
      </c>
      <c r="L11" s="3">
        <f>94+89+89+85</f>
        <v>357</v>
      </c>
      <c r="M11" s="14"/>
      <c r="N11" s="3">
        <f t="shared" si="0"/>
        <v>1860</v>
      </c>
      <c r="O11" s="3">
        <f t="shared" si="0"/>
        <v>2</v>
      </c>
      <c r="P11" s="5">
        <f t="shared" si="1"/>
        <v>372</v>
      </c>
      <c r="Q11" s="5">
        <f t="shared" si="2"/>
        <v>93</v>
      </c>
    </row>
    <row r="12" spans="1:17" ht="12">
      <c r="A12" s="23" t="s">
        <v>20</v>
      </c>
      <c r="B12" s="7" t="s">
        <v>29</v>
      </c>
      <c r="C12" s="21">
        <v>95.6</v>
      </c>
      <c r="D12" s="3">
        <v>369</v>
      </c>
      <c r="E12" s="14"/>
      <c r="F12" s="3">
        <v>364</v>
      </c>
      <c r="G12" s="16"/>
      <c r="H12" s="3"/>
      <c r="I12" s="14"/>
      <c r="J12" s="3"/>
      <c r="K12" s="14"/>
      <c r="L12" s="3"/>
      <c r="M12" s="14"/>
      <c r="N12" s="3">
        <f t="shared" si="0"/>
        <v>733</v>
      </c>
      <c r="O12" s="3">
        <f t="shared" si="0"/>
        <v>0</v>
      </c>
      <c r="P12" s="5">
        <f t="shared" si="1"/>
        <v>366.5</v>
      </c>
      <c r="Q12" s="5">
        <f t="shared" si="2"/>
        <v>91.625</v>
      </c>
    </row>
    <row r="13" spans="1:17" ht="12">
      <c r="A13" s="1" t="s">
        <v>45</v>
      </c>
      <c r="B13" s="7"/>
      <c r="C13" s="19"/>
      <c r="D13" s="3"/>
      <c r="E13" s="14"/>
      <c r="F13" s="3"/>
      <c r="G13" s="16"/>
      <c r="H13" s="3"/>
      <c r="I13" s="14"/>
      <c r="J13" s="3"/>
      <c r="K13" s="14"/>
      <c r="L13" s="3"/>
      <c r="M13" s="14"/>
      <c r="N13" s="3"/>
      <c r="O13" s="3"/>
      <c r="P13" s="5"/>
      <c r="Q13" s="5"/>
    </row>
    <row r="14" spans="1:17" ht="12">
      <c r="A14" s="23" t="s">
        <v>14</v>
      </c>
      <c r="B14" s="7" t="s">
        <v>17</v>
      </c>
      <c r="C14" s="19">
        <v>93.6</v>
      </c>
      <c r="D14" s="3">
        <f>96+97+93+95</f>
        <v>381</v>
      </c>
      <c r="E14" s="14">
        <v>3</v>
      </c>
      <c r="F14" s="3">
        <f>191+194</f>
        <v>385</v>
      </c>
      <c r="G14" s="16">
        <v>3</v>
      </c>
      <c r="H14" s="3">
        <f>192+194</f>
        <v>386</v>
      </c>
      <c r="I14" s="14">
        <v>3</v>
      </c>
      <c r="J14" s="3">
        <f>190+192</f>
        <v>382</v>
      </c>
      <c r="K14" s="14">
        <v>1</v>
      </c>
      <c r="L14" s="3">
        <f>191+195</f>
        <v>386</v>
      </c>
      <c r="M14" s="14">
        <v>3</v>
      </c>
      <c r="N14" s="3">
        <f aca="true" t="shared" si="3" ref="N14:O20">SUM(D14+F14+H14+J14+L14)</f>
        <v>1920</v>
      </c>
      <c r="O14" s="3">
        <f t="shared" si="3"/>
        <v>13</v>
      </c>
      <c r="P14" s="5">
        <f aca="true" t="shared" si="4" ref="P14:P20">IF(COUNT(D14,F14,H14,J14,L14),AVERAGE(D14,F14,H14,J14,L14)," ")</f>
        <v>384</v>
      </c>
      <c r="Q14" s="5">
        <f aca="true" t="shared" si="5" ref="Q14:Q20">+P14/4</f>
        <v>96</v>
      </c>
    </row>
    <row r="15" spans="1:17" ht="12">
      <c r="A15" s="23" t="s">
        <v>20</v>
      </c>
      <c r="B15" s="7" t="s">
        <v>21</v>
      </c>
      <c r="C15" s="19">
        <f>378.8/4</f>
        <v>94.7</v>
      </c>
      <c r="D15" s="3">
        <v>377</v>
      </c>
      <c r="E15" s="14">
        <v>1</v>
      </c>
      <c r="F15" s="3">
        <v>370</v>
      </c>
      <c r="G15" s="16"/>
      <c r="H15" s="3">
        <f>95+96+93+95</f>
        <v>379</v>
      </c>
      <c r="I15" s="14">
        <v>2</v>
      </c>
      <c r="J15" s="3">
        <v>385</v>
      </c>
      <c r="K15" s="14">
        <v>3</v>
      </c>
      <c r="L15" s="3">
        <f>94+94+96+91</f>
        <v>375</v>
      </c>
      <c r="M15" s="14">
        <v>1</v>
      </c>
      <c r="N15" s="3">
        <f t="shared" si="3"/>
        <v>1886</v>
      </c>
      <c r="O15" s="3">
        <f t="shared" si="3"/>
        <v>7</v>
      </c>
      <c r="P15" s="5">
        <f t="shared" si="4"/>
        <v>377.2</v>
      </c>
      <c r="Q15" s="5">
        <f t="shared" si="5"/>
        <v>94.3</v>
      </c>
    </row>
    <row r="16" spans="1:17" ht="12">
      <c r="A16" s="23" t="s">
        <v>20</v>
      </c>
      <c r="B16" s="7" t="s">
        <v>23</v>
      </c>
      <c r="C16" s="20">
        <f>371.8/4</f>
        <v>92.95</v>
      </c>
      <c r="D16" s="3">
        <v>380</v>
      </c>
      <c r="E16" s="14">
        <v>2</v>
      </c>
      <c r="F16" s="3">
        <v>379</v>
      </c>
      <c r="G16" s="16"/>
      <c r="H16" s="3">
        <f>93+96+93+95</f>
        <v>377</v>
      </c>
      <c r="I16" s="14">
        <v>1</v>
      </c>
      <c r="J16" s="3">
        <v>378</v>
      </c>
      <c r="K16" s="14"/>
      <c r="L16" s="3">
        <f>97+95+92+99</f>
        <v>383</v>
      </c>
      <c r="M16" s="14">
        <v>2</v>
      </c>
      <c r="N16" s="3">
        <f t="shared" si="3"/>
        <v>1897</v>
      </c>
      <c r="O16" s="3">
        <f t="shared" si="3"/>
        <v>5</v>
      </c>
      <c r="P16" s="5">
        <f t="shared" si="4"/>
        <v>379.4</v>
      </c>
      <c r="Q16" s="5">
        <f t="shared" si="5"/>
        <v>94.85</v>
      </c>
    </row>
    <row r="17" spans="1:17" ht="12">
      <c r="A17" s="23" t="s">
        <v>20</v>
      </c>
      <c r="B17" s="7" t="s">
        <v>22</v>
      </c>
      <c r="C17" s="19">
        <f>379.2/4</f>
        <v>94.8</v>
      </c>
      <c r="D17" s="3">
        <v>372</v>
      </c>
      <c r="E17" s="14"/>
      <c r="F17" s="3">
        <v>362</v>
      </c>
      <c r="G17" s="16"/>
      <c r="H17" s="3">
        <f>96+95+98+97</f>
        <v>386</v>
      </c>
      <c r="I17" s="14">
        <v>3</v>
      </c>
      <c r="J17" s="3">
        <v>384</v>
      </c>
      <c r="K17" s="14">
        <v>2</v>
      </c>
      <c r="L17" s="3">
        <f>93+95+93+93</f>
        <v>374</v>
      </c>
      <c r="M17" s="14"/>
      <c r="N17" s="3">
        <f t="shared" si="3"/>
        <v>1878</v>
      </c>
      <c r="O17" s="3">
        <f t="shared" si="3"/>
        <v>5</v>
      </c>
      <c r="P17" s="5">
        <f t="shared" si="4"/>
        <v>375.6</v>
      </c>
      <c r="Q17" s="5">
        <f t="shared" si="5"/>
        <v>93.9</v>
      </c>
    </row>
    <row r="18" spans="1:17" ht="12">
      <c r="A18" s="23" t="s">
        <v>31</v>
      </c>
      <c r="B18" s="7" t="s">
        <v>34</v>
      </c>
      <c r="C18" s="19">
        <v>93.25</v>
      </c>
      <c r="D18" s="3">
        <v>377</v>
      </c>
      <c r="E18" s="14">
        <v>1</v>
      </c>
      <c r="F18" s="3">
        <v>381</v>
      </c>
      <c r="G18" s="16">
        <v>1</v>
      </c>
      <c r="H18" s="3">
        <v>374</v>
      </c>
      <c r="I18" s="14"/>
      <c r="J18" s="3">
        <v>367</v>
      </c>
      <c r="K18" s="14"/>
      <c r="L18" s="3">
        <f>87+95+95+93</f>
        <v>370</v>
      </c>
      <c r="M18" s="14"/>
      <c r="N18" s="3">
        <f t="shared" si="3"/>
        <v>1869</v>
      </c>
      <c r="O18" s="3">
        <f t="shared" si="3"/>
        <v>2</v>
      </c>
      <c r="P18" s="5">
        <f t="shared" si="4"/>
        <v>373.8</v>
      </c>
      <c r="Q18" s="5">
        <f t="shared" si="5"/>
        <v>93.45</v>
      </c>
    </row>
    <row r="19" spans="1:17" ht="12">
      <c r="A19" s="23" t="s">
        <v>20</v>
      </c>
      <c r="B19" s="7" t="s">
        <v>24</v>
      </c>
      <c r="C19" s="19">
        <f>371.5/4</f>
        <v>92.875</v>
      </c>
      <c r="D19" s="3">
        <v>367</v>
      </c>
      <c r="E19" s="14"/>
      <c r="F19" s="3">
        <v>383</v>
      </c>
      <c r="G19" s="16">
        <v>2</v>
      </c>
      <c r="H19" s="3">
        <f>88+92+92+93</f>
        <v>365</v>
      </c>
      <c r="I19" s="14"/>
      <c r="J19" s="3"/>
      <c r="K19" s="14"/>
      <c r="L19" s="3"/>
      <c r="M19" s="14"/>
      <c r="N19" s="3">
        <f t="shared" si="3"/>
        <v>1115</v>
      </c>
      <c r="O19" s="3">
        <f>SUM(E19+G19+I19+K19+M19)</f>
        <v>2</v>
      </c>
      <c r="P19" s="5">
        <f t="shared" si="4"/>
        <v>371.6666666666667</v>
      </c>
      <c r="Q19" s="5">
        <f t="shared" si="5"/>
        <v>92.91666666666667</v>
      </c>
    </row>
    <row r="20" spans="1:17" ht="12">
      <c r="A20" s="23" t="s">
        <v>14</v>
      </c>
      <c r="B20" s="7" t="s">
        <v>15</v>
      </c>
      <c r="C20" s="19">
        <v>93.1</v>
      </c>
      <c r="D20" s="3">
        <f>180+179</f>
        <v>359</v>
      </c>
      <c r="E20" s="14"/>
      <c r="F20" s="3">
        <f>187+192</f>
        <v>379</v>
      </c>
      <c r="G20" s="16"/>
      <c r="H20" s="3">
        <f>186+184</f>
        <v>370</v>
      </c>
      <c r="I20" s="14"/>
      <c r="J20" s="3">
        <f>188+174</f>
        <v>362</v>
      </c>
      <c r="K20" s="14"/>
      <c r="L20" s="3">
        <f>188+183</f>
        <v>371</v>
      </c>
      <c r="M20" s="14"/>
      <c r="N20" s="3">
        <f t="shared" si="3"/>
        <v>1841</v>
      </c>
      <c r="O20" s="3">
        <f t="shared" si="3"/>
        <v>0</v>
      </c>
      <c r="P20" s="5">
        <f t="shared" si="4"/>
        <v>368.2</v>
      </c>
      <c r="Q20" s="5">
        <f t="shared" si="5"/>
        <v>92.05</v>
      </c>
    </row>
    <row r="21" spans="1:17" ht="12">
      <c r="A21" s="1" t="s">
        <v>46</v>
      </c>
      <c r="B21" s="7"/>
      <c r="C21" s="19"/>
      <c r="D21" s="3"/>
      <c r="E21" s="14"/>
      <c r="F21" s="3"/>
      <c r="G21" s="16"/>
      <c r="H21" s="3"/>
      <c r="I21" s="14"/>
      <c r="J21" s="3"/>
      <c r="K21" s="14"/>
      <c r="L21" s="3"/>
      <c r="M21" s="14"/>
      <c r="N21" s="3"/>
      <c r="O21" s="3"/>
      <c r="P21" s="5"/>
      <c r="Q21" s="5"/>
    </row>
    <row r="22" spans="1:17" ht="12">
      <c r="A22" s="23" t="s">
        <v>20</v>
      </c>
      <c r="B22" s="7" t="s">
        <v>44</v>
      </c>
      <c r="C22" s="19">
        <v>91.5</v>
      </c>
      <c r="D22" s="3">
        <v>374</v>
      </c>
      <c r="E22" s="14">
        <v>3</v>
      </c>
      <c r="F22" s="3">
        <v>381</v>
      </c>
      <c r="G22" s="16">
        <v>3</v>
      </c>
      <c r="H22" s="3">
        <f>87+86+92+97</f>
        <v>362</v>
      </c>
      <c r="I22" s="14">
        <v>1</v>
      </c>
      <c r="J22" s="3">
        <v>385</v>
      </c>
      <c r="K22" s="14">
        <v>3</v>
      </c>
      <c r="L22" s="3">
        <f>93+98+96+92</f>
        <v>379</v>
      </c>
      <c r="M22" s="14">
        <v>3</v>
      </c>
      <c r="N22" s="3">
        <f aca="true" t="shared" si="6" ref="N22:O27">SUM(D22+F22+H22+J22+L22)</f>
        <v>1881</v>
      </c>
      <c r="O22" s="3">
        <f t="shared" si="6"/>
        <v>13</v>
      </c>
      <c r="P22" s="5">
        <f aca="true" t="shared" si="7" ref="P22:P27">IF(COUNT(D22,F22,H22,J22,L22),AVERAGE(D22,F22,H22,J22,L22)," ")</f>
        <v>376.2</v>
      </c>
      <c r="Q22" s="5">
        <f>+P22/4</f>
        <v>94.05</v>
      </c>
    </row>
    <row r="23" spans="1:17" ht="12">
      <c r="A23" s="23" t="s">
        <v>20</v>
      </c>
      <c r="B23" s="7" t="s">
        <v>27</v>
      </c>
      <c r="C23" s="19">
        <v>90.25</v>
      </c>
      <c r="D23" s="3">
        <v>363</v>
      </c>
      <c r="E23" s="14">
        <v>1</v>
      </c>
      <c r="F23" s="3">
        <v>373</v>
      </c>
      <c r="G23" s="16">
        <v>2</v>
      </c>
      <c r="H23" s="3">
        <f>92+93+92+94</f>
        <v>371</v>
      </c>
      <c r="I23" s="14">
        <v>3</v>
      </c>
      <c r="J23" s="3">
        <v>356</v>
      </c>
      <c r="K23" s="14">
        <v>1</v>
      </c>
      <c r="L23" s="3">
        <f>89+95+95+91</f>
        <v>370</v>
      </c>
      <c r="M23" s="14">
        <v>2</v>
      </c>
      <c r="N23" s="3">
        <f t="shared" si="6"/>
        <v>1833</v>
      </c>
      <c r="O23" s="3">
        <f t="shared" si="6"/>
        <v>9</v>
      </c>
      <c r="P23" s="5">
        <f t="shared" si="7"/>
        <v>366.6</v>
      </c>
      <c r="Q23" s="5">
        <f>+P23/4</f>
        <v>91.65</v>
      </c>
    </row>
    <row r="24" spans="1:17" ht="12">
      <c r="A24" s="23" t="s">
        <v>20</v>
      </c>
      <c r="B24" s="7" t="s">
        <v>25</v>
      </c>
      <c r="C24" s="21">
        <v>89.1</v>
      </c>
      <c r="D24" s="3">
        <v>367</v>
      </c>
      <c r="E24" s="14">
        <v>2</v>
      </c>
      <c r="F24" s="3">
        <v>365</v>
      </c>
      <c r="G24" s="16">
        <v>1</v>
      </c>
      <c r="H24" s="3">
        <f>94+94+86+89</f>
        <v>363</v>
      </c>
      <c r="I24" s="14">
        <v>2</v>
      </c>
      <c r="J24" s="3"/>
      <c r="K24" s="14"/>
      <c r="L24" s="3"/>
      <c r="M24" s="14"/>
      <c r="N24" s="3">
        <f t="shared" si="6"/>
        <v>1095</v>
      </c>
      <c r="O24" s="3">
        <f t="shared" si="6"/>
        <v>5</v>
      </c>
      <c r="P24" s="5">
        <f t="shared" si="7"/>
        <v>365</v>
      </c>
      <c r="Q24" s="5">
        <f>+P24/4</f>
        <v>91.25</v>
      </c>
    </row>
    <row r="25" spans="1:17" ht="12">
      <c r="A25" s="23" t="s">
        <v>14</v>
      </c>
      <c r="B25" s="7" t="s">
        <v>18</v>
      </c>
      <c r="C25" s="19">
        <v>91.4</v>
      </c>
      <c r="D25" s="3">
        <f>185+176</f>
        <v>361</v>
      </c>
      <c r="E25" s="14"/>
      <c r="F25" s="3">
        <f>178+170</f>
        <v>348</v>
      </c>
      <c r="G25" s="16"/>
      <c r="H25" s="3">
        <f>186+170</f>
        <v>356</v>
      </c>
      <c r="I25" s="14"/>
      <c r="J25" s="3">
        <f>181+180</f>
        <v>361</v>
      </c>
      <c r="K25" s="14">
        <v>2</v>
      </c>
      <c r="L25" s="3">
        <f>181+187</f>
        <v>368</v>
      </c>
      <c r="M25" s="14">
        <v>1</v>
      </c>
      <c r="N25" s="3">
        <f t="shared" si="6"/>
        <v>1794</v>
      </c>
      <c r="O25" s="3">
        <f t="shared" si="6"/>
        <v>3</v>
      </c>
      <c r="P25" s="5">
        <f t="shared" si="7"/>
        <v>358.8</v>
      </c>
      <c r="Q25" s="5">
        <f>+P25/4</f>
        <v>89.7</v>
      </c>
    </row>
    <row r="26" spans="1:17" ht="12">
      <c r="A26" s="23" t="s">
        <v>20</v>
      </c>
      <c r="B26" s="7" t="s">
        <v>26</v>
      </c>
      <c r="C26" s="21">
        <v>91.5</v>
      </c>
      <c r="D26" s="3"/>
      <c r="E26" s="14"/>
      <c r="F26" s="3"/>
      <c r="G26" s="16"/>
      <c r="H26" s="3"/>
      <c r="I26" s="14"/>
      <c r="J26" s="3"/>
      <c r="K26" s="14"/>
      <c r="L26" s="3"/>
      <c r="M26" s="14"/>
      <c r="N26" s="3">
        <f t="shared" si="6"/>
        <v>0</v>
      </c>
      <c r="O26" s="3">
        <f t="shared" si="6"/>
        <v>0</v>
      </c>
      <c r="P26" s="5" t="str">
        <f t="shared" si="7"/>
        <v> </v>
      </c>
      <c r="Q26" s="5"/>
    </row>
    <row r="27" spans="1:17" ht="12">
      <c r="A27" s="23" t="s">
        <v>20</v>
      </c>
      <c r="B27" s="7" t="s">
        <v>28</v>
      </c>
      <c r="C27" s="21">
        <v>90.1</v>
      </c>
      <c r="D27" s="3"/>
      <c r="E27" s="14"/>
      <c r="F27" s="3"/>
      <c r="G27" s="16"/>
      <c r="H27" s="3"/>
      <c r="I27" s="14"/>
      <c r="J27" s="3"/>
      <c r="K27" s="14"/>
      <c r="L27" s="3"/>
      <c r="M27" s="14"/>
      <c r="N27" s="3">
        <f t="shared" si="6"/>
        <v>0</v>
      </c>
      <c r="O27" s="3">
        <f t="shared" si="6"/>
        <v>0</v>
      </c>
      <c r="P27" s="5" t="str">
        <f t="shared" si="7"/>
        <v> </v>
      </c>
      <c r="Q27" s="5"/>
    </row>
    <row r="28" spans="1:17" ht="12">
      <c r="A28" s="1" t="s">
        <v>47</v>
      </c>
      <c r="B28" s="7"/>
      <c r="C28" s="21"/>
      <c r="D28" s="3"/>
      <c r="E28" s="14"/>
      <c r="F28" s="3"/>
      <c r="G28" s="16"/>
      <c r="H28" s="3"/>
      <c r="I28" s="14"/>
      <c r="J28" s="3"/>
      <c r="K28" s="14"/>
      <c r="L28" s="3"/>
      <c r="M28" s="14"/>
      <c r="N28" s="3"/>
      <c r="O28" s="3"/>
      <c r="P28" s="5"/>
      <c r="Q28" s="5"/>
    </row>
    <row r="29" spans="1:17" ht="12">
      <c r="A29" s="23" t="s">
        <v>35</v>
      </c>
      <c r="B29" s="7" t="s">
        <v>38</v>
      </c>
      <c r="C29" s="19">
        <v>87.8</v>
      </c>
      <c r="D29" s="3">
        <f>95+92+90+90</f>
        <v>367</v>
      </c>
      <c r="E29" s="14">
        <v>3</v>
      </c>
      <c r="F29" s="3">
        <f>85+90+86+93</f>
        <v>354</v>
      </c>
      <c r="G29" s="16">
        <v>2</v>
      </c>
      <c r="H29" s="3">
        <f>83+92+93+93</f>
        <v>361</v>
      </c>
      <c r="I29" s="14">
        <v>3</v>
      </c>
      <c r="J29" s="3">
        <f>92+95+90+91</f>
        <v>368</v>
      </c>
      <c r="K29" s="14">
        <v>3</v>
      </c>
      <c r="L29" s="3">
        <f>93+88+80+87</f>
        <v>348</v>
      </c>
      <c r="M29" s="14">
        <v>2</v>
      </c>
      <c r="N29" s="3">
        <f aca="true" t="shared" si="8" ref="N29:O35">SUM(D29+F29+H29+J29+L29)</f>
        <v>1798</v>
      </c>
      <c r="O29" s="3">
        <f t="shared" si="8"/>
        <v>13</v>
      </c>
      <c r="P29" s="5">
        <f aca="true" t="shared" si="9" ref="P29:P35">IF(COUNT(D29,F29,H29,J29,L29),AVERAGE(D29,F29,H29,J29,L29)," ")</f>
        <v>359.6</v>
      </c>
      <c r="Q29" s="5">
        <f aca="true" t="shared" si="10" ref="Q29:Q35">+P29/4</f>
        <v>89.9</v>
      </c>
    </row>
    <row r="30" spans="1:17" ht="12">
      <c r="A30" s="23" t="s">
        <v>35</v>
      </c>
      <c r="B30" s="7" t="s">
        <v>37</v>
      </c>
      <c r="C30" s="19">
        <v>88.9</v>
      </c>
      <c r="D30" s="3">
        <f>92+83+86+90</f>
        <v>351</v>
      </c>
      <c r="E30" s="14">
        <v>1</v>
      </c>
      <c r="F30" s="3">
        <f>85+93+93+87</f>
        <v>358</v>
      </c>
      <c r="G30" s="16">
        <v>3</v>
      </c>
      <c r="H30" s="3">
        <f>88+87+89+87</f>
        <v>351</v>
      </c>
      <c r="I30" s="14">
        <v>2</v>
      </c>
      <c r="J30" s="29">
        <f>94+88+92+89</f>
        <v>363</v>
      </c>
      <c r="K30" s="14">
        <v>2</v>
      </c>
      <c r="L30" s="17">
        <f>81+83+88+91</f>
        <v>343</v>
      </c>
      <c r="M30" s="14">
        <v>1</v>
      </c>
      <c r="N30" s="3">
        <f t="shared" si="8"/>
        <v>1766</v>
      </c>
      <c r="O30" s="3">
        <f t="shared" si="8"/>
        <v>9</v>
      </c>
      <c r="P30" s="5">
        <f t="shared" si="9"/>
        <v>353.2</v>
      </c>
      <c r="Q30" s="5">
        <f t="shared" si="10"/>
        <v>88.3</v>
      </c>
    </row>
    <row r="31" spans="1:17" ht="12">
      <c r="A31" s="23" t="s">
        <v>14</v>
      </c>
      <c r="B31" s="7" t="s">
        <v>19</v>
      </c>
      <c r="C31" s="19">
        <v>86.5</v>
      </c>
      <c r="D31" s="3">
        <f>169+170</f>
        <v>339</v>
      </c>
      <c r="E31" s="14"/>
      <c r="F31" s="3">
        <f>154+162</f>
        <v>316</v>
      </c>
      <c r="G31" s="16"/>
      <c r="H31" s="3">
        <f>170+173</f>
        <v>343</v>
      </c>
      <c r="I31" s="14">
        <v>1</v>
      </c>
      <c r="J31" s="3">
        <f>164+166</f>
        <v>330</v>
      </c>
      <c r="K31" s="14"/>
      <c r="L31" s="3">
        <f>179+181</f>
        <v>360</v>
      </c>
      <c r="M31" s="14">
        <v>3</v>
      </c>
      <c r="N31" s="3">
        <f t="shared" si="8"/>
        <v>1688</v>
      </c>
      <c r="O31" s="3">
        <f t="shared" si="8"/>
        <v>4</v>
      </c>
      <c r="P31" s="5">
        <f t="shared" si="9"/>
        <v>337.6</v>
      </c>
      <c r="Q31" s="5">
        <f t="shared" si="10"/>
        <v>84.4</v>
      </c>
    </row>
    <row r="32" spans="1:17" ht="12">
      <c r="A32" s="23" t="s">
        <v>35</v>
      </c>
      <c r="B32" s="7" t="s">
        <v>39</v>
      </c>
      <c r="C32" s="19">
        <v>80.9</v>
      </c>
      <c r="D32" s="3">
        <f>87+87+75+81</f>
        <v>330</v>
      </c>
      <c r="E32" s="14"/>
      <c r="F32" s="3">
        <f>86+79+90+86</f>
        <v>341</v>
      </c>
      <c r="G32" s="16">
        <v>1</v>
      </c>
      <c r="H32" s="3">
        <f>88+79+84+78</f>
        <v>329</v>
      </c>
      <c r="I32" s="14"/>
      <c r="J32" s="3">
        <f>87+90+87+84</f>
        <v>348</v>
      </c>
      <c r="K32" s="14">
        <v>1</v>
      </c>
      <c r="L32" s="3">
        <f>85+83+87+88</f>
        <v>343</v>
      </c>
      <c r="M32" s="14">
        <v>1</v>
      </c>
      <c r="N32" s="3">
        <f t="shared" si="8"/>
        <v>1691</v>
      </c>
      <c r="O32" s="3">
        <f t="shared" si="8"/>
        <v>3</v>
      </c>
      <c r="P32" s="5">
        <f t="shared" si="9"/>
        <v>338.2</v>
      </c>
      <c r="Q32" s="5">
        <f t="shared" si="10"/>
        <v>84.55</v>
      </c>
    </row>
    <row r="33" spans="1:17" ht="12">
      <c r="A33" s="23" t="s">
        <v>35</v>
      </c>
      <c r="B33" s="7" t="s">
        <v>43</v>
      </c>
      <c r="C33" s="21">
        <v>77.3</v>
      </c>
      <c r="D33" s="3">
        <f>81+90+87+97</f>
        <v>355</v>
      </c>
      <c r="E33" s="14">
        <v>2</v>
      </c>
      <c r="F33" s="3"/>
      <c r="G33" s="16"/>
      <c r="H33" s="3"/>
      <c r="I33" s="14"/>
      <c r="J33" s="3"/>
      <c r="K33" s="14"/>
      <c r="L33" s="17"/>
      <c r="M33" s="14"/>
      <c r="N33" s="3">
        <f t="shared" si="8"/>
        <v>355</v>
      </c>
      <c r="O33" s="3">
        <f t="shared" si="8"/>
        <v>2</v>
      </c>
      <c r="P33" s="5">
        <f t="shared" si="9"/>
        <v>355</v>
      </c>
      <c r="Q33" s="5">
        <f t="shared" si="10"/>
        <v>88.75</v>
      </c>
    </row>
    <row r="34" spans="1:17" ht="12">
      <c r="A34" s="23" t="s">
        <v>14</v>
      </c>
      <c r="B34" s="7" t="s">
        <v>16</v>
      </c>
      <c r="C34" s="19">
        <v>77.5</v>
      </c>
      <c r="D34" s="3">
        <f>156+161</f>
        <v>317</v>
      </c>
      <c r="E34" s="14"/>
      <c r="F34" s="3">
        <f>171+159</f>
        <v>330</v>
      </c>
      <c r="G34" s="16"/>
      <c r="H34" s="3">
        <f>165+166</f>
        <v>331</v>
      </c>
      <c r="I34" s="14"/>
      <c r="J34" s="27">
        <f>173+162</f>
        <v>335</v>
      </c>
      <c r="K34" s="14"/>
      <c r="L34" s="3">
        <f>158+167</f>
        <v>325</v>
      </c>
      <c r="M34" s="14"/>
      <c r="N34" s="3">
        <f t="shared" si="8"/>
        <v>1638</v>
      </c>
      <c r="O34" s="3">
        <f t="shared" si="8"/>
        <v>0</v>
      </c>
      <c r="P34" s="5">
        <f t="shared" si="9"/>
        <v>327.6</v>
      </c>
      <c r="Q34" s="5">
        <f t="shared" si="10"/>
        <v>81.9</v>
      </c>
    </row>
    <row r="35" spans="1:17" ht="12">
      <c r="A35" s="23" t="s">
        <v>35</v>
      </c>
      <c r="B35" s="7" t="s">
        <v>40</v>
      </c>
      <c r="C35" s="19">
        <v>80.3</v>
      </c>
      <c r="D35" s="3">
        <f>81+79+92+84</f>
        <v>336</v>
      </c>
      <c r="E35" s="14"/>
      <c r="F35" s="3">
        <f>86+77+76+74</f>
        <v>313</v>
      </c>
      <c r="G35" s="16"/>
      <c r="H35" s="3">
        <f>81+88+75+72</f>
        <v>316</v>
      </c>
      <c r="I35" s="14"/>
      <c r="J35" s="3">
        <f>88+84+86+74</f>
        <v>332</v>
      </c>
      <c r="K35" s="14"/>
      <c r="L35" s="3">
        <f>85+84+80+68</f>
        <v>317</v>
      </c>
      <c r="M35" s="14"/>
      <c r="N35" s="3">
        <f t="shared" si="8"/>
        <v>1614</v>
      </c>
      <c r="O35" s="3">
        <f t="shared" si="8"/>
        <v>0</v>
      </c>
      <c r="P35" s="5">
        <f t="shared" si="9"/>
        <v>322.8</v>
      </c>
      <c r="Q35" s="5">
        <f t="shared" si="10"/>
        <v>80.7</v>
      </c>
    </row>
    <row r="36" spans="1:17" ht="12">
      <c r="A36" s="10"/>
      <c r="B36" s="7"/>
      <c r="C36" s="19"/>
      <c r="D36" s="3"/>
      <c r="E36" s="14"/>
      <c r="F36" s="3"/>
      <c r="G36" s="16"/>
      <c r="H36" s="3"/>
      <c r="I36" s="14"/>
      <c r="J36" s="3"/>
      <c r="K36" s="14"/>
      <c r="L36" s="17"/>
      <c r="M36" s="14"/>
      <c r="N36" s="3"/>
      <c r="O36" s="3"/>
      <c r="P36" s="5"/>
      <c r="Q36" s="11"/>
    </row>
    <row r="37" spans="1:17" ht="12">
      <c r="A37" s="10"/>
      <c r="B37" s="7"/>
      <c r="C37" s="19"/>
      <c r="D37" s="3"/>
      <c r="E37" s="14"/>
      <c r="F37" s="3"/>
      <c r="G37" s="16"/>
      <c r="H37" s="3"/>
      <c r="I37" s="14"/>
      <c r="J37" s="3"/>
      <c r="K37" s="14"/>
      <c r="L37" s="17"/>
      <c r="M37" s="14"/>
      <c r="N37" s="3"/>
      <c r="O37" s="3"/>
      <c r="P37" s="5"/>
      <c r="Q37" s="11"/>
    </row>
    <row r="38" spans="1:17" ht="12">
      <c r="A38" s="10"/>
      <c r="B38" s="7"/>
      <c r="C38" s="19"/>
      <c r="D38" s="3"/>
      <c r="E38" s="14"/>
      <c r="F38" s="3"/>
      <c r="G38" s="16"/>
      <c r="H38" s="3"/>
      <c r="I38" s="14"/>
      <c r="J38" s="3"/>
      <c r="K38" s="14"/>
      <c r="L38" s="17"/>
      <c r="M38" s="14"/>
      <c r="N38" s="3"/>
      <c r="O38" s="3"/>
      <c r="P38" s="5"/>
      <c r="Q38" s="11"/>
    </row>
    <row r="39" spans="1:17" ht="12">
      <c r="A39" s="10"/>
      <c r="B39" s="7"/>
      <c r="C39" s="19"/>
      <c r="D39" s="3"/>
      <c r="E39" s="14"/>
      <c r="F39" s="3"/>
      <c r="G39" s="16"/>
      <c r="H39" s="3"/>
      <c r="I39" s="14"/>
      <c r="J39" s="3"/>
      <c r="K39" s="14"/>
      <c r="L39" s="17"/>
      <c r="M39" s="14"/>
      <c r="N39" s="3"/>
      <c r="O39" s="3"/>
      <c r="P39" s="5"/>
      <c r="Q39" s="11"/>
    </row>
    <row r="40" spans="1:17" ht="12">
      <c r="A40" s="10"/>
      <c r="B40" s="7"/>
      <c r="C40" s="19"/>
      <c r="D40" s="3"/>
      <c r="E40" s="14"/>
      <c r="F40" s="3"/>
      <c r="G40" s="16"/>
      <c r="H40" s="3"/>
      <c r="I40" s="14"/>
      <c r="J40" s="3"/>
      <c r="K40" s="14"/>
      <c r="L40" s="3"/>
      <c r="M40" s="14"/>
      <c r="N40" s="3"/>
      <c r="O40" s="3"/>
      <c r="P40" s="5"/>
      <c r="Q40" s="11"/>
    </row>
    <row r="41" spans="1:17" ht="12">
      <c r="A41" s="18"/>
      <c r="B41" s="7"/>
      <c r="C41" s="19"/>
      <c r="D41" s="3"/>
      <c r="E41" s="14"/>
      <c r="F41" s="3"/>
      <c r="G41" s="16"/>
      <c r="H41" s="3"/>
      <c r="I41" s="14"/>
      <c r="J41" s="3"/>
      <c r="K41" s="14"/>
      <c r="L41" s="3"/>
      <c r="M41" s="14"/>
      <c r="N41" s="3"/>
      <c r="O41" s="3"/>
      <c r="P41" s="5"/>
      <c r="Q41" s="11"/>
    </row>
    <row r="42" spans="1:17" ht="12">
      <c r="A42" s="18"/>
      <c r="B42" s="7"/>
      <c r="C42" s="19"/>
      <c r="D42" s="3"/>
      <c r="E42" s="14"/>
      <c r="F42" s="3"/>
      <c r="G42" s="16"/>
      <c r="H42" s="3"/>
      <c r="I42" s="14"/>
      <c r="J42" s="3"/>
      <c r="K42" s="14"/>
      <c r="L42" s="3"/>
      <c r="M42" s="14"/>
      <c r="N42" s="3"/>
      <c r="O42" s="3"/>
      <c r="P42" s="5"/>
      <c r="Q42" s="11"/>
    </row>
    <row r="43" spans="1:17" ht="12">
      <c r="A43" s="10"/>
      <c r="B43" s="7"/>
      <c r="C43" s="11"/>
      <c r="D43" s="3"/>
      <c r="E43" s="14"/>
      <c r="F43" s="3"/>
      <c r="G43" s="16"/>
      <c r="H43" s="3"/>
      <c r="I43" s="14"/>
      <c r="J43" s="3"/>
      <c r="K43" s="14"/>
      <c r="L43" s="3"/>
      <c r="M43" s="14"/>
      <c r="N43" s="3"/>
      <c r="O43" s="3"/>
      <c r="P43" s="5"/>
      <c r="Q43" s="11"/>
    </row>
    <row r="44" spans="1:17" ht="12">
      <c r="A44" s="10"/>
      <c r="B44" s="7"/>
      <c r="C44" s="19"/>
      <c r="D44" s="3"/>
      <c r="E44" s="14"/>
      <c r="F44" s="3"/>
      <c r="G44" s="16"/>
      <c r="H44" s="17"/>
      <c r="I44" s="14"/>
      <c r="J44" s="3"/>
      <c r="K44" s="14"/>
      <c r="L44" s="3"/>
      <c r="M44" s="14"/>
      <c r="N44" s="3"/>
      <c r="O44" s="3"/>
      <c r="P44" s="5"/>
      <c r="Q44" s="11"/>
    </row>
    <row r="45" spans="1:17" ht="12">
      <c r="A45" s="10"/>
      <c r="B45" s="7"/>
      <c r="C45" s="19"/>
      <c r="D45" s="3"/>
      <c r="E45" s="14"/>
      <c r="F45" s="3"/>
      <c r="G45" s="16"/>
      <c r="H45" s="3"/>
      <c r="I45" s="14"/>
      <c r="J45" s="3"/>
      <c r="K45" s="14"/>
      <c r="L45" s="3"/>
      <c r="M45" s="14"/>
      <c r="N45" s="3"/>
      <c r="O45" s="3"/>
      <c r="P45" s="5"/>
      <c r="Q45" s="11"/>
    </row>
    <row r="46" spans="1:17" ht="12">
      <c r="A46" s="1"/>
      <c r="B46" s="7"/>
      <c r="C46" s="19"/>
      <c r="D46" s="3"/>
      <c r="E46" s="14"/>
      <c r="F46" s="3"/>
      <c r="G46" s="16"/>
      <c r="H46" s="3"/>
      <c r="I46" s="14"/>
      <c r="J46" s="3"/>
      <c r="K46" s="14"/>
      <c r="L46" s="3"/>
      <c r="M46" s="14"/>
      <c r="N46" s="3"/>
      <c r="O46" s="3"/>
      <c r="P46" s="5"/>
      <c r="Q46" s="11"/>
    </row>
    <row r="47" spans="1:17" ht="12">
      <c r="A47" s="10"/>
      <c r="B47" s="7"/>
      <c r="C47" s="19"/>
      <c r="D47" s="3"/>
      <c r="E47" s="14"/>
      <c r="F47" s="3"/>
      <c r="G47" s="16"/>
      <c r="H47" s="3"/>
      <c r="I47" s="14"/>
      <c r="J47" s="3"/>
      <c r="K47" s="14"/>
      <c r="L47" s="3"/>
      <c r="M47" s="14"/>
      <c r="N47" s="3"/>
      <c r="O47" s="3"/>
      <c r="P47" s="5"/>
      <c r="Q47" s="11"/>
    </row>
    <row r="48" spans="1:17" ht="12">
      <c r="A48" s="10"/>
      <c r="B48" s="7"/>
      <c r="C48" s="19"/>
      <c r="D48" s="17"/>
      <c r="E48" s="14"/>
      <c r="F48" s="3"/>
      <c r="G48" s="16"/>
      <c r="H48" s="3"/>
      <c r="I48" s="14"/>
      <c r="J48" s="3"/>
      <c r="K48" s="14"/>
      <c r="L48" s="3"/>
      <c r="M48" s="14"/>
      <c r="N48" s="3"/>
      <c r="O48" s="3"/>
      <c r="P48" s="5"/>
      <c r="Q48" s="11"/>
    </row>
    <row r="49" spans="1:17" ht="12">
      <c r="A49" s="10"/>
      <c r="B49" s="7"/>
      <c r="C49" s="19"/>
      <c r="D49" s="3"/>
      <c r="E49" s="14"/>
      <c r="F49" s="3"/>
      <c r="G49" s="16"/>
      <c r="H49" s="3"/>
      <c r="I49" s="14"/>
      <c r="J49" s="3"/>
      <c r="K49" s="14"/>
      <c r="L49" s="3"/>
      <c r="M49" s="14"/>
      <c r="N49" s="3"/>
      <c r="O49" s="3"/>
      <c r="P49" s="5"/>
      <c r="Q49" s="11"/>
    </row>
    <row r="50" spans="1:17" ht="12">
      <c r="A50" s="10"/>
      <c r="B50" s="7"/>
      <c r="C50" s="19"/>
      <c r="D50" s="17"/>
      <c r="E50" s="14"/>
      <c r="F50" s="3"/>
      <c r="G50" s="16"/>
      <c r="H50" s="3"/>
      <c r="I50" s="14"/>
      <c r="J50" s="3"/>
      <c r="K50" s="14"/>
      <c r="L50" s="3"/>
      <c r="M50" s="14"/>
      <c r="N50" s="3"/>
      <c r="O50" s="3"/>
      <c r="P50" s="5"/>
      <c r="Q50" s="11"/>
    </row>
    <row r="51" spans="1:17" ht="12">
      <c r="A51" s="10"/>
      <c r="B51" s="7"/>
      <c r="C51" s="19"/>
      <c r="D51" s="3"/>
      <c r="E51" s="14"/>
      <c r="F51" s="3"/>
      <c r="G51" s="16"/>
      <c r="H51" s="3"/>
      <c r="I51" s="14"/>
      <c r="J51" s="3"/>
      <c r="K51" s="14"/>
      <c r="L51" s="3"/>
      <c r="M51" s="14"/>
      <c r="N51" s="3"/>
      <c r="O51" s="3"/>
      <c r="P51" s="5"/>
      <c r="Q51" s="11"/>
    </row>
    <row r="52" spans="1:17" ht="12">
      <c r="A52" s="1"/>
      <c r="B52" s="7"/>
      <c r="C52" s="19"/>
      <c r="D52" s="3"/>
      <c r="E52" s="14"/>
      <c r="F52" s="3"/>
      <c r="G52" s="16"/>
      <c r="H52" s="3"/>
      <c r="I52" s="14"/>
      <c r="J52" s="3"/>
      <c r="K52" s="14"/>
      <c r="L52" s="3"/>
      <c r="M52" s="14"/>
      <c r="N52" s="3"/>
      <c r="O52" s="3"/>
      <c r="P52" s="5"/>
      <c r="Q52" s="11"/>
    </row>
    <row r="53" spans="1:17" ht="12">
      <c r="A53" s="10"/>
      <c r="B53" s="7"/>
      <c r="C53" s="19"/>
      <c r="D53" s="3"/>
      <c r="E53" s="14"/>
      <c r="F53" s="3"/>
      <c r="G53" s="16"/>
      <c r="H53" s="3"/>
      <c r="I53" s="14"/>
      <c r="J53" s="3"/>
      <c r="K53" s="14"/>
      <c r="L53" s="3"/>
      <c r="M53" s="14"/>
      <c r="N53" s="3"/>
      <c r="O53" s="3"/>
      <c r="P53" s="5"/>
      <c r="Q53" s="11"/>
    </row>
    <row r="54" spans="1:17" ht="12">
      <c r="A54" s="10"/>
      <c r="B54" s="7"/>
      <c r="C54" s="6"/>
      <c r="D54" s="3"/>
      <c r="E54" s="14"/>
      <c r="F54" s="3"/>
      <c r="G54" s="16"/>
      <c r="H54" s="3"/>
      <c r="I54" s="14"/>
      <c r="J54" s="3"/>
      <c r="K54" s="14"/>
      <c r="L54" s="3"/>
      <c r="M54" s="14"/>
      <c r="N54" s="3"/>
      <c r="O54" s="3"/>
      <c r="P54" s="5"/>
      <c r="Q54" s="11"/>
    </row>
    <row r="55" spans="1:17" ht="12">
      <c r="A55" s="10"/>
      <c r="B55" s="7"/>
      <c r="C55" s="6"/>
      <c r="D55" s="3"/>
      <c r="E55" s="14"/>
      <c r="F55" s="17"/>
      <c r="G55" s="16"/>
      <c r="H55" s="3"/>
      <c r="I55" s="14"/>
      <c r="J55" s="3"/>
      <c r="K55" s="14"/>
      <c r="L55" s="3"/>
      <c r="M55" s="14"/>
      <c r="N55" s="3"/>
      <c r="O55" s="3"/>
      <c r="P55" s="5"/>
      <c r="Q55" s="11"/>
    </row>
    <row r="56" spans="1:17" ht="12">
      <c r="A56" s="10"/>
      <c r="B56" s="7"/>
      <c r="C56" s="6"/>
      <c r="D56" s="3"/>
      <c r="E56" s="14"/>
      <c r="F56" s="3"/>
      <c r="G56" s="16"/>
      <c r="H56" s="3"/>
      <c r="I56" s="14"/>
      <c r="J56" s="3"/>
      <c r="K56" s="14"/>
      <c r="L56" s="3"/>
      <c r="M56" s="14"/>
      <c r="N56" s="3"/>
      <c r="O56" s="3"/>
      <c r="P56" s="5"/>
      <c r="Q56" s="11"/>
    </row>
    <row r="57" spans="1:17" ht="12">
      <c r="A57" s="10"/>
      <c r="B57" s="7"/>
      <c r="C57" s="6"/>
      <c r="D57" s="3"/>
      <c r="E57" s="14"/>
      <c r="F57" s="3"/>
      <c r="G57" s="16"/>
      <c r="H57" s="3"/>
      <c r="I57" s="14"/>
      <c r="J57" s="3"/>
      <c r="K57" s="8"/>
      <c r="L57" s="3"/>
      <c r="M57" s="14"/>
      <c r="N57" s="3"/>
      <c r="O57" s="3"/>
      <c r="P57" s="5"/>
      <c r="Q57" s="11"/>
    </row>
    <row r="58" spans="1:17" ht="12">
      <c r="A58" s="18"/>
      <c r="B58" s="7"/>
      <c r="C58" s="6"/>
      <c r="D58" s="3"/>
      <c r="E58" s="8"/>
      <c r="F58" s="3"/>
      <c r="G58" s="8"/>
      <c r="H58" s="3"/>
      <c r="I58" s="8"/>
      <c r="J58" s="3"/>
      <c r="K58" s="8"/>
      <c r="L58" s="3"/>
      <c r="M58" s="8"/>
      <c r="N58" s="3"/>
      <c r="O58" s="3"/>
      <c r="P58" s="5"/>
      <c r="Q58" s="11"/>
    </row>
  </sheetData>
  <sheetProtection/>
  <printOptions/>
  <pageMargins left="0.75" right="0.75" top="1" bottom="1" header="0.5" footer="0.5"/>
  <pageSetup horizontalDpi="1200" verticalDpi="12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2018-09-15T19:44:00Z</cp:lastPrinted>
  <dcterms:created xsi:type="dcterms:W3CDTF">2009-09-26T18:03:40Z</dcterms:created>
  <dcterms:modified xsi:type="dcterms:W3CDTF">2018-10-08T18:51:10Z</dcterms:modified>
  <cp:category/>
  <cp:version/>
  <cp:contentType/>
  <cp:contentStatus/>
</cp:coreProperties>
</file>