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700" windowHeight="6735" activeTab="0"/>
  </bookViews>
  <sheets>
    <sheet name="Sheet1" sheetId="1" r:id="rId1"/>
  </sheets>
  <definedNames>
    <definedName name="_xlnm.Print_Area" localSheetId="0">'Sheet1'!$A$1:$Q$36</definedName>
  </definedNames>
  <calcPr fullCalcOnLoad="1"/>
</workbook>
</file>

<file path=xl/sharedStrings.xml><?xml version="1.0" encoding="utf-8"?>
<sst xmlns="http://schemas.openxmlformats.org/spreadsheetml/2006/main" count="77" uniqueCount="55">
  <si>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</si>
  <si>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</si>
  <si>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</si>
  <si>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</si>
  <si>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</si>
  <si>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</si>
  <si>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</si>
  <si>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</si>
  <si>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May</t>
  </si>
  <si>
    <t>June</t>
  </si>
  <si>
    <t>July</t>
  </si>
  <si>
    <t>Aug</t>
  </si>
  <si>
    <t>Sept</t>
  </si>
  <si>
    <t>Division 5</t>
  </si>
  <si>
    <t>Av.</t>
  </si>
  <si>
    <t>Liskeard</t>
  </si>
  <si>
    <t>Division 2</t>
  </si>
  <si>
    <t>Division 3</t>
  </si>
  <si>
    <t>Division 4</t>
  </si>
  <si>
    <t>L. Sayers</t>
  </si>
  <si>
    <t>R. Woolcock</t>
  </si>
  <si>
    <t>Mrs.C. Toon</t>
  </si>
  <si>
    <t>Miss.S. Lenney</t>
  </si>
  <si>
    <t>Launceston</t>
  </si>
  <si>
    <t>P. Finneran</t>
  </si>
  <si>
    <t>B. Masters</t>
  </si>
  <si>
    <t>D. Meakin</t>
  </si>
  <si>
    <t>H. Haward</t>
  </si>
  <si>
    <t>City of Truro</t>
  </si>
  <si>
    <t>Mrs.S. Sutton</t>
  </si>
  <si>
    <t>S. Miller</t>
  </si>
  <si>
    <t>S. Lenney</t>
  </si>
  <si>
    <t>Mrs.L. Taylor</t>
  </si>
  <si>
    <t>R.G. Willis</t>
  </si>
  <si>
    <t>J. Lee</t>
  </si>
  <si>
    <t>H.R. Owen</t>
  </si>
  <si>
    <t>G. Davies</t>
  </si>
  <si>
    <t>D. Taylor</t>
  </si>
  <si>
    <t>R. Pascoe</t>
  </si>
  <si>
    <t>Holmans</t>
  </si>
  <si>
    <t>J. Emmerson</t>
  </si>
  <si>
    <t>P.D. Parker</t>
  </si>
  <si>
    <t>Miss.S. Alford</t>
  </si>
  <si>
    <t>T. Kurn</t>
  </si>
  <si>
    <t>D. Richards</t>
  </si>
  <si>
    <t>D. Wood</t>
  </si>
  <si>
    <t>A. Savory</t>
  </si>
  <si>
    <t>P. Leahy</t>
  </si>
  <si>
    <t>St. Austell</t>
  </si>
  <si>
    <t>Mrs.L. Hammond</t>
  </si>
  <si>
    <t>G. Matta</t>
  </si>
  <si>
    <t xml:space="preserve">St. Austell </t>
  </si>
  <si>
    <t>M. Wolf</t>
  </si>
  <si>
    <t>50m /50yds Summer League 2015</t>
  </si>
  <si>
    <t>Liskeard/St. Austell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</si>
</sst>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9"/>
      <name val="Arial"/>
      <family val="0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15.140625" style="0" customWidth="1"/>
    <col min="3" max="3" width="7.140625" style="0" customWidth="1"/>
    <col min="4" max="4" width="6.8515625" style="0" customWidth="1"/>
    <col min="5" max="5" width="2.28125" style="0" customWidth="1"/>
    <col min="6" max="6" width="5.7109375" style="0" customWidth="1"/>
    <col min="7" max="7" width="2.28125" style="0" customWidth="1"/>
    <col min="8" max="8" width="5.7109375" style="0" customWidth="1"/>
    <col min="9" max="9" width="2.28125" style="0" customWidth="1"/>
    <col min="10" max="10" width="5.7109375" style="0" customWidth="1"/>
    <col min="11" max="11" width="2.28125" style="0" customWidth="1"/>
    <col min="12" max="12" width="5.7109375" style="0" customWidth="1"/>
    <col min="13" max="13" width="2.28125" style="0" customWidth="1"/>
    <col min="14" max="14" width="7.8515625" style="0" customWidth="1"/>
    <col min="15" max="15" width="5.28125" style="0" customWidth="1"/>
    <col min="16" max="17" width="8.140625" style="0" customWidth="1"/>
  </cols>
  <sheetData>
    <row r="1" spans="1:4" ht="12.75">
      <c r="A1" s="1" t="s">
        <v>53</v>
      </c>
      <c r="B1" s="1"/>
      <c r="C1" s="2" t="s">
        <v>3</v>
      </c>
      <c r="D1" s="12" t="s">
        <v>6</v>
      </c>
    </row>
    <row r="2" spans="1:17" ht="12.75">
      <c r="A2" s="1" t="s">
        <v>1</v>
      </c>
      <c r="B2" s="1" t="s">
        <v>0</v>
      </c>
      <c r="C2" s="2" t="s">
        <v>2</v>
      </c>
      <c r="D2" s="4">
        <v>1</v>
      </c>
      <c r="E2" s="4"/>
      <c r="F2" s="4">
        <v>2</v>
      </c>
      <c r="G2" s="4"/>
      <c r="H2" s="4">
        <v>3</v>
      </c>
      <c r="I2" s="4"/>
      <c r="J2" s="4">
        <v>4</v>
      </c>
      <c r="K2" s="4"/>
      <c r="L2" s="4">
        <v>5</v>
      </c>
      <c r="M2" s="1"/>
      <c r="N2" s="2" t="s">
        <v>4</v>
      </c>
      <c r="O2" s="2" t="s">
        <v>5</v>
      </c>
      <c r="P2" s="2" t="s">
        <v>2</v>
      </c>
      <c r="Q2" s="9" t="s">
        <v>14</v>
      </c>
    </row>
    <row r="3" spans="1:16" ht="12.75">
      <c r="A3" s="1" t="s">
        <v>7</v>
      </c>
      <c r="B3" s="1"/>
      <c r="C3" s="2"/>
      <c r="D3" s="4" t="s">
        <v>8</v>
      </c>
      <c r="E3" s="4"/>
      <c r="F3" s="4" t="s">
        <v>9</v>
      </c>
      <c r="G3" s="4"/>
      <c r="H3" s="4" t="s">
        <v>10</v>
      </c>
      <c r="I3" s="4"/>
      <c r="J3" s="4" t="s">
        <v>11</v>
      </c>
      <c r="K3" s="4"/>
      <c r="L3" s="4" t="s">
        <v>12</v>
      </c>
      <c r="M3" s="1"/>
      <c r="N3" s="2"/>
      <c r="O3" s="2"/>
      <c r="P3" s="2"/>
    </row>
    <row r="4" spans="1:17" ht="12.75">
      <c r="A4" s="10" t="s">
        <v>54</v>
      </c>
      <c r="B4" s="7" t="s">
        <v>41</v>
      </c>
      <c r="C4" s="6">
        <v>99.4</v>
      </c>
      <c r="D4" s="3">
        <v>398</v>
      </c>
      <c r="E4" s="8">
        <v>3</v>
      </c>
      <c r="F4" s="3">
        <v>398</v>
      </c>
      <c r="G4" s="8">
        <v>3</v>
      </c>
      <c r="H4" s="3">
        <v>396</v>
      </c>
      <c r="I4" s="8">
        <v>3</v>
      </c>
      <c r="J4" s="3">
        <v>397</v>
      </c>
      <c r="K4" s="8">
        <v>3</v>
      </c>
      <c r="L4" s="3">
        <v>398</v>
      </c>
      <c r="M4" s="8">
        <v>3</v>
      </c>
      <c r="N4" s="3">
        <f>SUM(D4+F4+H4+J4+L4)</f>
        <v>1987</v>
      </c>
      <c r="O4" s="3">
        <f>SUM(E4+G4+I4+K4+M4)</f>
        <v>15</v>
      </c>
      <c r="P4" s="5">
        <f>IF(COUNT(D4,F4,H4,J4,L4),AVERAGE(D4,F4,H4,J4,L4)," ")</f>
        <v>397.4</v>
      </c>
      <c r="Q4" s="11">
        <f>+P4/4</f>
        <v>99.35</v>
      </c>
    </row>
    <row r="5" spans="1:17" ht="12.75">
      <c r="A5" s="10" t="s">
        <v>39</v>
      </c>
      <c r="B5" s="7" t="s">
        <v>40</v>
      </c>
      <c r="C5" s="6">
        <v>97.6</v>
      </c>
      <c r="D5" s="3">
        <f>99+98+97+96</f>
        <v>390</v>
      </c>
      <c r="E5" s="8">
        <v>2</v>
      </c>
      <c r="F5" s="3">
        <f>96+99+95+97</f>
        <v>387</v>
      </c>
      <c r="G5" s="8">
        <v>1</v>
      </c>
      <c r="H5" s="3">
        <f>96+96+98+96</f>
        <v>386</v>
      </c>
      <c r="I5" s="8"/>
      <c r="J5" s="3">
        <f>98+96+97+97</f>
        <v>388</v>
      </c>
      <c r="K5" s="8">
        <v>1</v>
      </c>
      <c r="L5" s="3">
        <f>97+98+95+97</f>
        <v>387</v>
      </c>
      <c r="M5" s="8">
        <v>2</v>
      </c>
      <c r="N5" s="3">
        <f>SUM(D5+F5+H5+J5+L5)</f>
        <v>1938</v>
      </c>
      <c r="O5" s="3">
        <f>SUM(E5+G5+I5+K5+M5)</f>
        <v>6</v>
      </c>
      <c r="P5" s="5">
        <f>IF(COUNT(D5,F5,H5,J5,L5),AVERAGE(D5,F5,H5,J5,L5)," ")</f>
        <v>387.6</v>
      </c>
      <c r="Q5" s="11">
        <f>+P5/4</f>
        <v>96.9</v>
      </c>
    </row>
    <row r="6" spans="1:17" ht="12.75">
      <c r="A6" s="10" t="s">
        <v>48</v>
      </c>
      <c r="B6" s="7" t="s">
        <v>50</v>
      </c>
      <c r="C6" s="6">
        <v>97.6</v>
      </c>
      <c r="D6" s="3">
        <v>381</v>
      </c>
      <c r="E6" s="8"/>
      <c r="F6" s="3">
        <v>395</v>
      </c>
      <c r="G6" s="8">
        <v>2</v>
      </c>
      <c r="H6" s="3">
        <f>+95+96+99+97</f>
        <v>387</v>
      </c>
      <c r="I6" s="8">
        <v>1</v>
      </c>
      <c r="J6" s="3">
        <f>90+97+100+99</f>
        <v>386</v>
      </c>
      <c r="K6" s="8"/>
      <c r="L6" s="3">
        <v>387</v>
      </c>
      <c r="M6" s="8">
        <v>2</v>
      </c>
      <c r="N6" s="3">
        <f>SUM(D6+F6+H6+J6+L6)</f>
        <v>1936</v>
      </c>
      <c r="O6" s="3">
        <f>SUM(E6+G6+I6+K6+M6)</f>
        <v>5</v>
      </c>
      <c r="P6" s="5">
        <f>IF(COUNT(D6,F6,H6,J6,L6),AVERAGE(D6,F6,H6,J6,L6)," ")</f>
        <v>387.2</v>
      </c>
      <c r="Q6" s="11">
        <f>+P6/4</f>
        <v>96.8</v>
      </c>
    </row>
    <row r="7" spans="1:17" ht="12.75">
      <c r="A7" s="10" t="s">
        <v>28</v>
      </c>
      <c r="B7" s="7" t="s">
        <v>35</v>
      </c>
      <c r="C7" s="6">
        <v>96.9</v>
      </c>
      <c r="D7" s="3">
        <v>377</v>
      </c>
      <c r="E7" s="8"/>
      <c r="F7" s="3">
        <v>381</v>
      </c>
      <c r="G7" s="8"/>
      <c r="H7" s="3">
        <v>385</v>
      </c>
      <c r="I7" s="8"/>
      <c r="J7" s="3">
        <v>393</v>
      </c>
      <c r="K7" s="8">
        <v>2</v>
      </c>
      <c r="L7" s="3">
        <v>378</v>
      </c>
      <c r="M7" s="8">
        <v>1</v>
      </c>
      <c r="N7" s="3">
        <f>SUM(D7+F7+H7+J7+L7)</f>
        <v>1914</v>
      </c>
      <c r="O7" s="3">
        <f>SUM(E7+G7+I7+K7+M7)</f>
        <v>3</v>
      </c>
      <c r="P7" s="5">
        <f>IF(COUNT(D7,F7,H7,J7,L7),AVERAGE(D7,F7,H7,J7,L7)," ")</f>
        <v>382.8</v>
      </c>
      <c r="Q7" s="11">
        <f>+P7/4</f>
        <v>95.7</v>
      </c>
    </row>
    <row r="8" spans="1:17" ht="12.75">
      <c r="A8" s="10" t="s">
        <v>28</v>
      </c>
      <c r="B8" s="7" t="s">
        <v>30</v>
      </c>
      <c r="C8" s="6">
        <v>96.8</v>
      </c>
      <c r="D8" s="3">
        <v>385</v>
      </c>
      <c r="E8" s="8">
        <v>1</v>
      </c>
      <c r="F8" s="3">
        <v>383</v>
      </c>
      <c r="G8" s="8"/>
      <c r="H8" s="3">
        <v>388</v>
      </c>
      <c r="I8" s="8">
        <v>2</v>
      </c>
      <c r="J8" s="3">
        <v>370</v>
      </c>
      <c r="K8" s="8"/>
      <c r="L8" s="3"/>
      <c r="M8" s="8"/>
      <c r="N8" s="3">
        <f>SUM(D8+F8+H8+J8+L8)</f>
        <v>1526</v>
      </c>
      <c r="O8" s="3">
        <f>SUM(E8+G8+I8+K8+M8)</f>
        <v>3</v>
      </c>
      <c r="P8" s="5">
        <f>IF(COUNT(D8,F8,H8,J8,L8),AVERAGE(D8,F8,H8,J8,L8)," ")</f>
        <v>381.5</v>
      </c>
      <c r="Q8" s="11">
        <f>+P8/4</f>
        <v>95.375</v>
      </c>
    </row>
    <row r="9" spans="1:17" ht="12.75">
      <c r="A9" s="10" t="s">
        <v>48</v>
      </c>
      <c r="B9" s="7" t="s">
        <v>49</v>
      </c>
      <c r="C9" s="6">
        <v>97.3</v>
      </c>
      <c r="D9" s="3">
        <f>93+94+95+97</f>
        <v>379</v>
      </c>
      <c r="E9" s="8"/>
      <c r="F9" s="3">
        <f>93+91+94+93</f>
        <v>371</v>
      </c>
      <c r="G9" s="8"/>
      <c r="H9" s="3">
        <f>96+98+94+93</f>
        <v>381</v>
      </c>
      <c r="I9" s="8"/>
      <c r="J9" s="3">
        <f>93+94+97+95</f>
        <v>379</v>
      </c>
      <c r="K9" s="8"/>
      <c r="L9" s="3">
        <f>189+94+92</f>
        <v>375</v>
      </c>
      <c r="M9" s="8"/>
      <c r="N9" s="3">
        <f>SUM(D9+F9+H9+J9+L9)</f>
        <v>1885</v>
      </c>
      <c r="O9" s="3">
        <f>SUM(E9+G9+I9+K9+M9)</f>
        <v>0</v>
      </c>
      <c r="P9" s="5">
        <f>IF(COUNT(D9,F9,H9,J9,L9),AVERAGE(D9,F9,H9,J9,L9)," ")</f>
        <v>377</v>
      </c>
      <c r="Q9" s="11">
        <f>+P9/4</f>
        <v>94.25</v>
      </c>
    </row>
    <row r="10" spans="1:17" ht="12.75">
      <c r="A10" s="1" t="s">
        <v>16</v>
      </c>
      <c r="B10" s="7"/>
      <c r="C10" s="6"/>
      <c r="D10" s="3"/>
      <c r="E10" s="8"/>
      <c r="F10" s="3"/>
      <c r="G10" s="8"/>
      <c r="H10" s="3"/>
      <c r="I10" s="8"/>
      <c r="J10" s="3"/>
      <c r="K10" s="8"/>
      <c r="L10" s="3"/>
      <c r="M10" s="8"/>
      <c r="N10" s="3"/>
      <c r="O10" s="3"/>
      <c r="P10" s="5"/>
      <c r="Q10" s="11"/>
    </row>
    <row r="11" spans="1:17" ht="12.75">
      <c r="A11" s="10" t="s">
        <v>28</v>
      </c>
      <c r="B11" s="7" t="s">
        <v>38</v>
      </c>
      <c r="C11" s="6">
        <v>96.35</v>
      </c>
      <c r="D11" s="3">
        <v>380</v>
      </c>
      <c r="E11" s="8">
        <v>2</v>
      </c>
      <c r="F11" s="3">
        <v>387</v>
      </c>
      <c r="G11" s="8">
        <v>3</v>
      </c>
      <c r="H11" s="3">
        <v>385</v>
      </c>
      <c r="I11" s="8">
        <v>3</v>
      </c>
      <c r="J11" s="3">
        <v>385</v>
      </c>
      <c r="K11" s="8">
        <v>3</v>
      </c>
      <c r="L11" s="3">
        <v>383</v>
      </c>
      <c r="M11" s="8">
        <v>3</v>
      </c>
      <c r="N11" s="3">
        <f aca="true" t="shared" si="0" ref="N11:O17">SUM(D11+F11+H11+J11+L11)</f>
        <v>1920</v>
      </c>
      <c r="O11" s="3">
        <f t="shared" si="0"/>
        <v>14</v>
      </c>
      <c r="P11" s="5">
        <f aca="true" t="shared" si="1" ref="P11:P17">IF(COUNT(D11,F11,H11,J11,L11),AVERAGE(D11,F11,H11,J11,L11)," ")</f>
        <v>384</v>
      </c>
      <c r="Q11" s="11">
        <f aca="true" t="shared" si="2" ref="Q11:Q16">+P11/4</f>
        <v>96</v>
      </c>
    </row>
    <row r="12" spans="1:17" ht="12.75">
      <c r="A12" s="10" t="s">
        <v>28</v>
      </c>
      <c r="B12" s="7" t="s">
        <v>31</v>
      </c>
      <c r="C12" s="5">
        <v>94.1</v>
      </c>
      <c r="D12" s="3">
        <v>387</v>
      </c>
      <c r="E12" s="8">
        <v>3</v>
      </c>
      <c r="F12" s="3">
        <v>387</v>
      </c>
      <c r="G12" s="8">
        <v>3</v>
      </c>
      <c r="H12" s="3">
        <v>381</v>
      </c>
      <c r="I12" s="8">
        <v>1</v>
      </c>
      <c r="J12" s="3">
        <v>380</v>
      </c>
      <c r="K12" s="8">
        <v>1</v>
      </c>
      <c r="L12" s="3">
        <v>378</v>
      </c>
      <c r="M12" s="8">
        <v>1</v>
      </c>
      <c r="N12" s="3">
        <f t="shared" si="0"/>
        <v>1913</v>
      </c>
      <c r="O12" s="3">
        <f t="shared" si="0"/>
        <v>9</v>
      </c>
      <c r="P12" s="5">
        <f t="shared" si="1"/>
        <v>382.6</v>
      </c>
      <c r="Q12" s="11">
        <f t="shared" si="2"/>
        <v>95.65</v>
      </c>
    </row>
    <row r="13" spans="1:17" ht="12.75">
      <c r="A13" s="10" t="s">
        <v>28</v>
      </c>
      <c r="B13" s="7" t="s">
        <v>29</v>
      </c>
      <c r="C13" s="6">
        <v>95.1</v>
      </c>
      <c r="D13" s="3">
        <v>369</v>
      </c>
      <c r="E13" s="8"/>
      <c r="F13" s="3">
        <v>376</v>
      </c>
      <c r="G13" s="8">
        <v>1</v>
      </c>
      <c r="H13" s="3">
        <v>367</v>
      </c>
      <c r="I13" s="8"/>
      <c r="J13" s="3">
        <v>382</v>
      </c>
      <c r="K13" s="8">
        <v>2</v>
      </c>
      <c r="L13" s="3">
        <v>380</v>
      </c>
      <c r="M13" s="8">
        <v>2</v>
      </c>
      <c r="N13" s="3">
        <f t="shared" si="0"/>
        <v>1874</v>
      </c>
      <c r="O13" s="3">
        <f t="shared" si="0"/>
        <v>5</v>
      </c>
      <c r="P13" s="5">
        <f t="shared" si="1"/>
        <v>374.8</v>
      </c>
      <c r="Q13" s="11">
        <f t="shared" si="2"/>
        <v>93.7</v>
      </c>
    </row>
    <row r="14" spans="1:17" ht="12.75">
      <c r="A14" s="10" t="s">
        <v>28</v>
      </c>
      <c r="B14" s="7" t="s">
        <v>36</v>
      </c>
      <c r="C14" s="6">
        <v>93.8</v>
      </c>
      <c r="D14" s="3">
        <v>374</v>
      </c>
      <c r="E14" s="8"/>
      <c r="F14" s="3">
        <v>364</v>
      </c>
      <c r="G14" s="8"/>
      <c r="H14" s="3">
        <v>382</v>
      </c>
      <c r="I14" s="8">
        <v>2</v>
      </c>
      <c r="J14" s="3">
        <v>382</v>
      </c>
      <c r="K14" s="8">
        <v>2</v>
      </c>
      <c r="L14" s="3">
        <v>375</v>
      </c>
      <c r="M14" s="8"/>
      <c r="N14" s="3">
        <f t="shared" si="0"/>
        <v>1877</v>
      </c>
      <c r="O14" s="3">
        <f t="shared" si="0"/>
        <v>4</v>
      </c>
      <c r="P14" s="5">
        <f t="shared" si="1"/>
        <v>375.4</v>
      </c>
      <c r="Q14" s="11">
        <f t="shared" si="2"/>
        <v>93.85</v>
      </c>
    </row>
    <row r="15" spans="1:17" ht="12.75">
      <c r="A15" s="10" t="s">
        <v>15</v>
      </c>
      <c r="B15" s="7" t="s">
        <v>43</v>
      </c>
      <c r="C15" s="6">
        <v>95.9</v>
      </c>
      <c r="D15" s="3">
        <f>191+186</f>
        <v>377</v>
      </c>
      <c r="E15" s="8">
        <v>1</v>
      </c>
      <c r="F15" s="3">
        <f>188+193</f>
        <v>381</v>
      </c>
      <c r="G15" s="8">
        <v>2</v>
      </c>
      <c r="H15" s="3">
        <f>190+188</f>
        <v>378</v>
      </c>
      <c r="I15" s="8"/>
      <c r="J15" s="3">
        <f>189+189</f>
        <v>378</v>
      </c>
      <c r="K15" s="8"/>
      <c r="L15" s="3">
        <v>373</v>
      </c>
      <c r="M15" s="8"/>
      <c r="N15" s="3">
        <f t="shared" si="0"/>
        <v>1887</v>
      </c>
      <c r="O15" s="3">
        <f t="shared" si="0"/>
        <v>3</v>
      </c>
      <c r="P15" s="5">
        <f t="shared" si="1"/>
        <v>377.4</v>
      </c>
      <c r="Q15" s="11">
        <f t="shared" si="2"/>
        <v>94.35</v>
      </c>
    </row>
    <row r="16" spans="1:17" ht="12.75">
      <c r="A16" s="10" t="s">
        <v>28</v>
      </c>
      <c r="B16" s="7" t="s">
        <v>22</v>
      </c>
      <c r="C16" s="6">
        <v>95.1</v>
      </c>
      <c r="D16" s="3">
        <v>369</v>
      </c>
      <c r="E16" s="8"/>
      <c r="F16" s="3">
        <v>369</v>
      </c>
      <c r="G16" s="8"/>
      <c r="H16" s="3">
        <v>370</v>
      </c>
      <c r="I16" s="8"/>
      <c r="J16" s="3">
        <v>376</v>
      </c>
      <c r="K16" s="8"/>
      <c r="L16" s="3">
        <v>375</v>
      </c>
      <c r="M16" s="8"/>
      <c r="N16" s="3">
        <f t="shared" si="0"/>
        <v>1859</v>
      </c>
      <c r="O16" s="3">
        <f t="shared" si="0"/>
        <v>0</v>
      </c>
      <c r="P16" s="5">
        <f t="shared" si="1"/>
        <v>371.8</v>
      </c>
      <c r="Q16" s="11">
        <f t="shared" si="2"/>
        <v>92.95</v>
      </c>
    </row>
    <row r="17" spans="1:17" ht="12.75">
      <c r="A17" s="10" t="s">
        <v>51</v>
      </c>
      <c r="B17" s="7" t="s">
        <v>52</v>
      </c>
      <c r="C17" s="6">
        <v>94.4</v>
      </c>
      <c r="D17" s="3"/>
      <c r="E17" s="8"/>
      <c r="F17" s="3"/>
      <c r="G17" s="8"/>
      <c r="H17" s="3"/>
      <c r="I17" s="8"/>
      <c r="J17" s="3"/>
      <c r="K17" s="8"/>
      <c r="L17" s="3"/>
      <c r="M17" s="8"/>
      <c r="N17" s="3">
        <f t="shared" si="0"/>
        <v>0</v>
      </c>
      <c r="O17" s="3">
        <f t="shared" si="0"/>
        <v>0</v>
      </c>
      <c r="P17" s="5" t="str">
        <f t="shared" si="1"/>
        <v> </v>
      </c>
      <c r="Q17" s="11"/>
    </row>
    <row r="18" spans="1:17" ht="12.75">
      <c r="A18" s="1" t="s">
        <v>17</v>
      </c>
      <c r="B18" s="7"/>
      <c r="C18" s="6"/>
      <c r="D18" s="3"/>
      <c r="E18" s="8"/>
      <c r="F18" s="3"/>
      <c r="G18" s="8"/>
      <c r="H18" s="3"/>
      <c r="I18" s="8"/>
      <c r="J18" s="3"/>
      <c r="K18" s="8"/>
      <c r="L18" s="3"/>
      <c r="M18" s="8"/>
      <c r="N18" s="3"/>
      <c r="O18" s="3"/>
      <c r="P18" s="5"/>
      <c r="Q18" s="11"/>
    </row>
    <row r="19" spans="1:17" ht="12.75">
      <c r="A19" s="10" t="s">
        <v>28</v>
      </c>
      <c r="B19" s="7" t="s">
        <v>20</v>
      </c>
      <c r="C19" s="6">
        <v>93.7</v>
      </c>
      <c r="D19" s="3">
        <v>380</v>
      </c>
      <c r="E19" s="8">
        <v>3</v>
      </c>
      <c r="F19" s="3">
        <v>366</v>
      </c>
      <c r="G19" s="8">
        <v>1</v>
      </c>
      <c r="H19" s="3">
        <v>372</v>
      </c>
      <c r="I19" s="8">
        <v>1</v>
      </c>
      <c r="J19" s="3">
        <v>377</v>
      </c>
      <c r="K19" s="8">
        <v>3</v>
      </c>
      <c r="L19" s="3">
        <v>382</v>
      </c>
      <c r="M19" s="8">
        <v>3</v>
      </c>
      <c r="N19" s="3">
        <f aca="true" t="shared" si="3" ref="N19:O24">SUM(D19+F19+H19+J19+L19)</f>
        <v>1877</v>
      </c>
      <c r="O19" s="3">
        <f t="shared" si="3"/>
        <v>11</v>
      </c>
      <c r="P19" s="5">
        <f aca="true" t="shared" si="4" ref="P19:P24">IF(COUNT(D19,F19,H19,J19,L19),AVERAGE(D19,F19,H19,J19,L19)," ")</f>
        <v>375.4</v>
      </c>
      <c r="Q19" s="11">
        <f>+P19/4</f>
        <v>93.85</v>
      </c>
    </row>
    <row r="20" spans="1:17" ht="12.75">
      <c r="A20" s="10" t="s">
        <v>15</v>
      </c>
      <c r="B20" s="7" t="s">
        <v>42</v>
      </c>
      <c r="C20" s="6">
        <v>93.8</v>
      </c>
      <c r="D20" s="3">
        <f>186+185</f>
        <v>371</v>
      </c>
      <c r="E20" s="8">
        <v>2</v>
      </c>
      <c r="F20" s="3">
        <f>190+181</f>
        <v>371</v>
      </c>
      <c r="G20" s="8">
        <v>3</v>
      </c>
      <c r="H20" s="3">
        <f>187+187</f>
        <v>374</v>
      </c>
      <c r="I20" s="8">
        <v>3</v>
      </c>
      <c r="J20" s="3">
        <f>180+186</f>
        <v>366</v>
      </c>
      <c r="K20" s="8">
        <v>1</v>
      </c>
      <c r="L20" s="3">
        <f>187+192</f>
        <v>379</v>
      </c>
      <c r="M20" s="8">
        <v>2</v>
      </c>
      <c r="N20" s="3">
        <f t="shared" si="3"/>
        <v>1861</v>
      </c>
      <c r="O20" s="3">
        <f t="shared" si="3"/>
        <v>11</v>
      </c>
      <c r="P20" s="5">
        <f t="shared" si="4"/>
        <v>372.2</v>
      </c>
      <c r="Q20" s="11">
        <f>+P20/4</f>
        <v>93.05</v>
      </c>
    </row>
    <row r="21" spans="1:17" ht="12.75">
      <c r="A21" s="10" t="s">
        <v>28</v>
      </c>
      <c r="B21" s="7" t="s">
        <v>37</v>
      </c>
      <c r="C21" s="6">
        <v>90.9</v>
      </c>
      <c r="D21" s="3">
        <v>368</v>
      </c>
      <c r="E21" s="8">
        <v>1</v>
      </c>
      <c r="F21" s="3">
        <v>368</v>
      </c>
      <c r="G21" s="8">
        <v>2</v>
      </c>
      <c r="H21" s="3">
        <v>373</v>
      </c>
      <c r="I21" s="8">
        <v>2</v>
      </c>
      <c r="J21" s="3">
        <v>367</v>
      </c>
      <c r="K21" s="8">
        <v>2</v>
      </c>
      <c r="L21" s="3">
        <v>364</v>
      </c>
      <c r="M21" s="8">
        <v>1</v>
      </c>
      <c r="N21" s="3">
        <f t="shared" si="3"/>
        <v>1840</v>
      </c>
      <c r="O21" s="3">
        <f t="shared" si="3"/>
        <v>8</v>
      </c>
      <c r="P21" s="5">
        <f t="shared" si="4"/>
        <v>368</v>
      </c>
      <c r="Q21" s="11">
        <f>+P21/4</f>
        <v>92</v>
      </c>
    </row>
    <row r="22" spans="1:17" ht="12.75">
      <c r="A22" s="10" t="s">
        <v>15</v>
      </c>
      <c r="B22" s="7" t="s">
        <v>19</v>
      </c>
      <c r="C22" s="6">
        <v>91.8</v>
      </c>
      <c r="D22" s="3">
        <f>186+178</f>
        <v>364</v>
      </c>
      <c r="E22" s="8"/>
      <c r="F22" s="3">
        <f>175+175</f>
        <v>350</v>
      </c>
      <c r="G22" s="8"/>
      <c r="H22" s="3">
        <f>173+181</f>
        <v>354</v>
      </c>
      <c r="I22" s="8"/>
      <c r="J22" s="3">
        <v>360</v>
      </c>
      <c r="K22" s="8"/>
      <c r="L22" s="3">
        <v>352</v>
      </c>
      <c r="M22" s="8"/>
      <c r="N22" s="3">
        <f t="shared" si="3"/>
        <v>1780</v>
      </c>
      <c r="O22" s="3">
        <f t="shared" si="3"/>
        <v>0</v>
      </c>
      <c r="P22" s="5">
        <f t="shared" si="4"/>
        <v>356</v>
      </c>
      <c r="Q22" s="11">
        <f>+P22/4</f>
        <v>89</v>
      </c>
    </row>
    <row r="23" spans="1:17" ht="12.75">
      <c r="A23" s="10" t="s">
        <v>15</v>
      </c>
      <c r="B23" s="7" t="s">
        <v>44</v>
      </c>
      <c r="C23" s="6">
        <v>90.9</v>
      </c>
      <c r="D23" s="3">
        <f>184+178</f>
        <v>362</v>
      </c>
      <c r="E23" s="8"/>
      <c r="F23" s="3">
        <f>182+174</f>
        <v>356</v>
      </c>
      <c r="G23" s="8"/>
      <c r="H23" s="3">
        <f>175+179</f>
        <v>354</v>
      </c>
      <c r="I23" s="8"/>
      <c r="J23" s="3">
        <f>174+173</f>
        <v>347</v>
      </c>
      <c r="K23" s="8"/>
      <c r="L23" s="3">
        <f>182+178</f>
        <v>360</v>
      </c>
      <c r="M23" s="8"/>
      <c r="N23" s="3">
        <f t="shared" si="3"/>
        <v>1779</v>
      </c>
      <c r="O23" s="3">
        <f t="shared" si="3"/>
        <v>0</v>
      </c>
      <c r="P23" s="5">
        <f t="shared" si="4"/>
        <v>355.8</v>
      </c>
      <c r="Q23" s="11">
        <f>+P23/4</f>
        <v>88.95</v>
      </c>
    </row>
    <row r="24" spans="1:17" ht="12.75">
      <c r="A24" s="10"/>
      <c r="B24" s="7" t="s">
        <v>27</v>
      </c>
      <c r="C24" s="6">
        <v>91.2</v>
      </c>
      <c r="D24" s="3"/>
      <c r="E24" s="8"/>
      <c r="F24" s="3"/>
      <c r="G24" s="8"/>
      <c r="H24" s="3"/>
      <c r="I24" s="8"/>
      <c r="J24" s="3"/>
      <c r="K24" s="8"/>
      <c r="L24" s="3"/>
      <c r="M24" s="8"/>
      <c r="N24" s="3">
        <f t="shared" si="3"/>
        <v>0</v>
      </c>
      <c r="O24" s="3">
        <f t="shared" si="3"/>
        <v>0</v>
      </c>
      <c r="P24" s="5" t="str">
        <f t="shared" si="4"/>
        <v> </v>
      </c>
      <c r="Q24" s="11"/>
    </row>
    <row r="25" spans="1:17" ht="12.75">
      <c r="A25" s="1" t="s">
        <v>18</v>
      </c>
      <c r="B25" s="7"/>
      <c r="C25" s="6"/>
      <c r="D25" s="3"/>
      <c r="E25" s="8"/>
      <c r="F25" s="3"/>
      <c r="G25" s="8"/>
      <c r="H25" s="3"/>
      <c r="I25" s="8"/>
      <c r="J25" s="3"/>
      <c r="K25" s="8"/>
      <c r="L25" s="3"/>
      <c r="M25" s="8"/>
      <c r="N25" s="3"/>
      <c r="O25" s="3"/>
      <c r="P25" s="5"/>
      <c r="Q25" s="11"/>
    </row>
    <row r="26" spans="1:17" ht="12.75">
      <c r="A26" s="10" t="s">
        <v>23</v>
      </c>
      <c r="B26" s="7" t="s">
        <v>46</v>
      </c>
      <c r="C26" s="6">
        <v>90.7</v>
      </c>
      <c r="D26" s="3">
        <f>88+86+93+88</f>
        <v>355</v>
      </c>
      <c r="E26" s="8">
        <v>2</v>
      </c>
      <c r="F26" s="3">
        <f>95+90+96+95</f>
        <v>376</v>
      </c>
      <c r="G26" s="8">
        <v>3</v>
      </c>
      <c r="H26" s="3">
        <f>92+87+94+92</f>
        <v>365</v>
      </c>
      <c r="I26" s="8"/>
      <c r="J26" s="3">
        <v>369</v>
      </c>
      <c r="K26" s="8">
        <v>2</v>
      </c>
      <c r="L26" s="3">
        <v>369</v>
      </c>
      <c r="M26" s="8">
        <v>3</v>
      </c>
      <c r="N26" s="3">
        <f aca="true" t="shared" si="5" ref="N26:O30">SUM(D26+F26+H26+J26+L26)</f>
        <v>1834</v>
      </c>
      <c r="O26" s="3">
        <f t="shared" si="5"/>
        <v>10</v>
      </c>
      <c r="P26" s="5">
        <f>IF(COUNT(D26,F26,H26,J26,L26),AVERAGE(D26,F26,H26,J26,L26)," ")</f>
        <v>366.8</v>
      </c>
      <c r="Q26" s="11">
        <f>+P26/4</f>
        <v>91.7</v>
      </c>
    </row>
    <row r="27" spans="1:17" ht="12.75">
      <c r="A27" s="10" t="s">
        <v>28</v>
      </c>
      <c r="B27" s="7" t="s">
        <v>21</v>
      </c>
      <c r="C27" s="6">
        <v>90.5</v>
      </c>
      <c r="D27" s="3">
        <v>371</v>
      </c>
      <c r="E27" s="8">
        <v>3</v>
      </c>
      <c r="F27" s="3">
        <v>352</v>
      </c>
      <c r="G27" s="8">
        <v>1</v>
      </c>
      <c r="H27" s="3">
        <v>375</v>
      </c>
      <c r="I27" s="8">
        <v>3</v>
      </c>
      <c r="J27" s="3">
        <v>363</v>
      </c>
      <c r="K27" s="8">
        <v>1</v>
      </c>
      <c r="L27" s="3">
        <v>361</v>
      </c>
      <c r="M27" s="8">
        <v>2</v>
      </c>
      <c r="N27" s="3">
        <f t="shared" si="5"/>
        <v>1822</v>
      </c>
      <c r="O27" s="3">
        <f t="shared" si="5"/>
        <v>10</v>
      </c>
      <c r="P27" s="5">
        <f>IF(COUNT(D27,F27,H27,J27,L27),AVERAGE(D27,F27,H27,J27,L27)," ")</f>
        <v>364.4</v>
      </c>
      <c r="Q27" s="11">
        <f>+P27/4</f>
        <v>91.1</v>
      </c>
    </row>
    <row r="28" spans="1:17" ht="12.75">
      <c r="A28" s="10" t="s">
        <v>28</v>
      </c>
      <c r="B28" s="7" t="s">
        <v>33</v>
      </c>
      <c r="C28" s="6">
        <v>88.25</v>
      </c>
      <c r="D28" s="3">
        <v>344</v>
      </c>
      <c r="E28" s="8"/>
      <c r="F28" s="3">
        <v>366</v>
      </c>
      <c r="G28" s="8">
        <v>2</v>
      </c>
      <c r="H28" s="3">
        <v>351</v>
      </c>
      <c r="I28" s="8"/>
      <c r="J28" s="3">
        <v>377</v>
      </c>
      <c r="K28" s="8">
        <v>3</v>
      </c>
      <c r="L28" s="3">
        <v>349</v>
      </c>
      <c r="M28" s="8"/>
      <c r="N28" s="3">
        <f t="shared" si="5"/>
        <v>1787</v>
      </c>
      <c r="O28" s="3">
        <f t="shared" si="5"/>
        <v>5</v>
      </c>
      <c r="P28" s="5">
        <f>IF(COUNT(D28,F28,H28,J28,L28),AVERAGE(D28,F28,H28,J28,L28)," ")</f>
        <v>357.4</v>
      </c>
      <c r="Q28" s="11">
        <f>+P28/4</f>
        <v>89.35</v>
      </c>
    </row>
    <row r="29" spans="1:17" ht="12.75">
      <c r="A29" s="10" t="s">
        <v>23</v>
      </c>
      <c r="B29" s="7" t="s">
        <v>47</v>
      </c>
      <c r="C29" s="6">
        <v>88.2</v>
      </c>
      <c r="D29" s="3">
        <f>92+79+93+88</f>
        <v>352</v>
      </c>
      <c r="E29" s="8">
        <v>1</v>
      </c>
      <c r="F29" s="3">
        <f>84+89+91+86</f>
        <v>350</v>
      </c>
      <c r="G29" s="8"/>
      <c r="H29" s="3">
        <f>92+92+88+94</f>
        <v>366</v>
      </c>
      <c r="I29" s="8">
        <v>1</v>
      </c>
      <c r="J29" s="3">
        <v>356</v>
      </c>
      <c r="K29" s="8"/>
      <c r="L29" s="3">
        <v>357</v>
      </c>
      <c r="M29" s="8">
        <v>1</v>
      </c>
      <c r="N29" s="3">
        <f t="shared" si="5"/>
        <v>1781</v>
      </c>
      <c r="O29" s="3">
        <f t="shared" si="5"/>
        <v>3</v>
      </c>
      <c r="P29" s="5">
        <f>IF(COUNT(D29,F29,H29,J29,L29),AVERAGE(D29,F29,H29,J29,L29)," ")</f>
        <v>356.2</v>
      </c>
      <c r="Q29" s="11">
        <f>+P29/4</f>
        <v>89.05</v>
      </c>
    </row>
    <row r="30" spans="1:17" ht="12.75">
      <c r="A30" s="10" t="s">
        <v>23</v>
      </c>
      <c r="B30" s="7" t="s">
        <v>24</v>
      </c>
      <c r="C30" s="6">
        <v>88.3</v>
      </c>
      <c r="D30" s="3">
        <f>88+91+86+86</f>
        <v>351</v>
      </c>
      <c r="E30" s="8"/>
      <c r="F30" s="3">
        <f>84+87+91+84</f>
        <v>346</v>
      </c>
      <c r="G30" s="8"/>
      <c r="H30" s="3">
        <f>96+88+90+94</f>
        <v>368</v>
      </c>
      <c r="I30" s="8">
        <v>2</v>
      </c>
      <c r="J30" s="3">
        <v>338</v>
      </c>
      <c r="K30" s="8"/>
      <c r="L30" s="3">
        <v>348</v>
      </c>
      <c r="M30" s="8"/>
      <c r="N30" s="3">
        <f t="shared" si="5"/>
        <v>1751</v>
      </c>
      <c r="O30" s="3">
        <f t="shared" si="5"/>
        <v>2</v>
      </c>
      <c r="P30" s="5">
        <f>IF(COUNT(D30,F30,H30,J30,L30),AVERAGE(D30,F30,H30,J30,L30)," ")</f>
        <v>350.2</v>
      </c>
      <c r="Q30" s="11">
        <f>+P30/4</f>
        <v>87.55</v>
      </c>
    </row>
    <row r="31" spans="1:17" ht="12.75">
      <c r="A31" s="1" t="s">
        <v>13</v>
      </c>
      <c r="B31" s="7"/>
      <c r="C31" s="6"/>
      <c r="D31" s="3"/>
      <c r="E31" s="8"/>
      <c r="F31" s="3"/>
      <c r="G31" s="8"/>
      <c r="H31" s="3"/>
      <c r="I31" s="8"/>
      <c r="J31" s="3"/>
      <c r="K31" s="8"/>
      <c r="L31" s="3"/>
      <c r="M31" s="8"/>
      <c r="N31" s="3"/>
      <c r="O31" s="3"/>
      <c r="P31" s="5"/>
      <c r="Q31" s="11"/>
    </row>
    <row r="32" spans="1:17" ht="12.75">
      <c r="A32" s="10" t="s">
        <v>23</v>
      </c>
      <c r="B32" s="7" t="s">
        <v>25</v>
      </c>
      <c r="C32" s="6">
        <v>86.6</v>
      </c>
      <c r="D32" s="3">
        <f>89+91+89+89</f>
        <v>358</v>
      </c>
      <c r="E32" s="8">
        <v>3</v>
      </c>
      <c r="F32" s="3">
        <f>91+84+89+93</f>
        <v>357</v>
      </c>
      <c r="G32" s="8">
        <v>3</v>
      </c>
      <c r="H32" s="3">
        <f>95+85+97+80</f>
        <v>357</v>
      </c>
      <c r="I32" s="8">
        <v>3</v>
      </c>
      <c r="J32" s="3">
        <v>357</v>
      </c>
      <c r="K32" s="8">
        <v>3</v>
      </c>
      <c r="L32" s="3">
        <v>351</v>
      </c>
      <c r="M32" s="8">
        <v>3</v>
      </c>
      <c r="N32" s="3">
        <f aca="true" t="shared" si="6" ref="N32:O36">SUM(D32+F32+H32+J32+L32)</f>
        <v>1780</v>
      </c>
      <c r="O32" s="3">
        <f t="shared" si="6"/>
        <v>15</v>
      </c>
      <c r="P32" s="5">
        <f>IF(COUNT(D32,F32,H32,J32,L32),AVERAGE(D32,F32,H32,J32,L32)," ")</f>
        <v>356</v>
      </c>
      <c r="Q32" s="11">
        <f>+P32/4</f>
        <v>89</v>
      </c>
    </row>
    <row r="33" spans="1:17" ht="12.75">
      <c r="A33" s="10" t="s">
        <v>23</v>
      </c>
      <c r="B33" s="7" t="s">
        <v>26</v>
      </c>
      <c r="C33" s="6">
        <v>84.8</v>
      </c>
      <c r="D33" s="3">
        <f>73+76+76+83</f>
        <v>308</v>
      </c>
      <c r="E33" s="8">
        <v>2</v>
      </c>
      <c r="F33" s="3">
        <f>84+90+86+84</f>
        <v>344</v>
      </c>
      <c r="G33" s="8">
        <v>2</v>
      </c>
      <c r="H33" s="3">
        <f>81+84+76+80</f>
        <v>321</v>
      </c>
      <c r="I33" s="8">
        <v>1</v>
      </c>
      <c r="J33" s="3">
        <v>326</v>
      </c>
      <c r="K33" s="8">
        <v>2</v>
      </c>
      <c r="L33" s="3">
        <v>333</v>
      </c>
      <c r="M33" s="8">
        <v>2</v>
      </c>
      <c r="N33" s="3">
        <f t="shared" si="6"/>
        <v>1632</v>
      </c>
      <c r="O33" s="3">
        <f t="shared" si="6"/>
        <v>9</v>
      </c>
      <c r="P33" s="5">
        <f>IF(COUNT(D33,F33,H33,J33,L33),AVERAGE(D33,F33,H33,J33,L33)," ")</f>
        <v>326.4</v>
      </c>
      <c r="Q33" s="11">
        <f>+P33/4</f>
        <v>81.6</v>
      </c>
    </row>
    <row r="34" spans="1:17" ht="12.75">
      <c r="A34" s="10" t="s">
        <v>28</v>
      </c>
      <c r="B34" s="7" t="s">
        <v>32</v>
      </c>
      <c r="C34" s="6">
        <v>86.4</v>
      </c>
      <c r="D34" s="3">
        <v>303</v>
      </c>
      <c r="E34" s="8">
        <v>1</v>
      </c>
      <c r="F34" s="3">
        <v>343</v>
      </c>
      <c r="G34" s="8">
        <v>1</v>
      </c>
      <c r="H34" s="3">
        <v>344</v>
      </c>
      <c r="I34" s="8">
        <v>2</v>
      </c>
      <c r="J34" s="3">
        <v>317</v>
      </c>
      <c r="K34" s="8">
        <v>1</v>
      </c>
      <c r="L34" s="3">
        <v>277</v>
      </c>
      <c r="M34" s="8">
        <v>1</v>
      </c>
      <c r="N34" s="3">
        <f t="shared" si="6"/>
        <v>1584</v>
      </c>
      <c r="O34" s="3">
        <f t="shared" si="6"/>
        <v>6</v>
      </c>
      <c r="P34" s="5">
        <f>IF(COUNT(D34,F34,H34,J34,L34),AVERAGE(D34,F34,H34,J34,L34)," ")</f>
        <v>316.8</v>
      </c>
      <c r="Q34" s="11">
        <f>+P34/4</f>
        <v>79.2</v>
      </c>
    </row>
    <row r="35" spans="1:17" ht="12.75">
      <c r="A35" s="10" t="s">
        <v>28</v>
      </c>
      <c r="B35" s="7" t="s">
        <v>34</v>
      </c>
      <c r="C35" s="6">
        <v>87.75</v>
      </c>
      <c r="D35" s="3"/>
      <c r="E35" s="8"/>
      <c r="F35" s="3"/>
      <c r="G35" s="8"/>
      <c r="H35" s="3"/>
      <c r="I35" s="8"/>
      <c r="J35" s="3"/>
      <c r="K35" s="8"/>
      <c r="L35" s="3"/>
      <c r="M35" s="8"/>
      <c r="N35" s="3">
        <f t="shared" si="6"/>
        <v>0</v>
      </c>
      <c r="O35" s="3">
        <f t="shared" si="6"/>
        <v>0</v>
      </c>
      <c r="P35" s="5" t="str">
        <f>IF(COUNT(D35,F35,H35,J35,L35),AVERAGE(D35,F35,H35,J35,L35)," ")</f>
        <v> </v>
      </c>
      <c r="Q35" s="11" t="e">
        <f>+P35/4</f>
        <v>#VALUE!</v>
      </c>
    </row>
    <row r="36" spans="1:17" ht="12.75">
      <c r="A36" s="10" t="s">
        <v>23</v>
      </c>
      <c r="B36" s="7" t="s">
        <v>45</v>
      </c>
      <c r="C36" s="6">
        <v>87.2</v>
      </c>
      <c r="D36" s="3"/>
      <c r="E36" s="8"/>
      <c r="F36" s="3"/>
      <c r="G36" s="8"/>
      <c r="H36" s="3"/>
      <c r="I36" s="8"/>
      <c r="J36" s="3"/>
      <c r="K36" s="8"/>
      <c r="L36" s="3"/>
      <c r="M36" s="8"/>
      <c r="N36" s="3">
        <f t="shared" si="6"/>
        <v>0</v>
      </c>
      <c r="O36" s="3">
        <f t="shared" si="6"/>
        <v>0</v>
      </c>
      <c r="P36" s="5" t="str">
        <f>IF(COUNT(D36,F36,H36,J36,L36),AVERAGE(D36,F36,H36,J36,L36)," ")</f>
        <v> </v>
      </c>
      <c r="Q36" s="11" t="e">
        <f>+P36/4</f>
        <v>#VALUE!</v>
      </c>
    </row>
    <row r="37" spans="1:17" ht="12.75">
      <c r="A37" s="10"/>
      <c r="B37" s="7"/>
      <c r="C37" s="6"/>
      <c r="D37" s="3"/>
      <c r="E37" s="8"/>
      <c r="F37" s="3"/>
      <c r="G37" s="8"/>
      <c r="H37" s="3"/>
      <c r="I37" s="8"/>
      <c r="J37" s="3"/>
      <c r="K37" s="8"/>
      <c r="L37" s="3"/>
      <c r="M37" s="8"/>
      <c r="N37" s="3"/>
      <c r="O37" s="3"/>
      <c r="P37" s="5"/>
      <c r="Q37" s="11"/>
    </row>
  </sheetData>
  <printOptions/>
  <pageMargins left="0.75" right="0.75" top="1" bottom="1" header="0.5" footer="0.5"/>
  <pageSetup horizontalDpi="1200" verticalDpi="1200" orientation="landscape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Peter Parker</cp:lastModifiedBy>
  <cp:lastPrinted>2015-10-03T17:56:42Z</cp:lastPrinted>
  <dcterms:created xsi:type="dcterms:W3CDTF">2009-09-26T18:03:40Z</dcterms:created>
  <dcterms:modified xsi:type="dcterms:W3CDTF">2015-10-03T17:58:19Z</dcterms:modified>
  <cp:category/>
  <cp:version/>
  <cp:contentType/>
  <cp:contentStatus/>
</cp:coreProperties>
</file>