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Sheet1" sheetId="1" r:id="rId1"/>
  </sheets>
  <definedNames>
    <definedName name="_xlnm.Print_Area" localSheetId="0">'Sheet1'!$A$1:$Q$42</definedName>
  </definedNames>
  <calcPr fullCalcOnLoad="1"/>
</workbook>
</file>

<file path=xl/sharedStrings.xml><?xml version="1.0" encoding="utf-8"?>
<sst xmlns="http://schemas.openxmlformats.org/spreadsheetml/2006/main" count="88" uniqueCount="60">
  <si>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</si>
  <si>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</si>
  <si>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</si>
  <si>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</si>
  <si>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</si>
  <si>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</si>
  <si>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</si>
  <si>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</si>
  <si>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May</t>
  </si>
  <si>
    <t>June</t>
  </si>
  <si>
    <t>July</t>
  </si>
  <si>
    <t>Aug</t>
  </si>
  <si>
    <t>Sept</t>
  </si>
  <si>
    <t>Av.</t>
  </si>
  <si>
    <t>Holmans</t>
  </si>
  <si>
    <t>J. Emmerson</t>
  </si>
  <si>
    <t>50m /50yds Summer League 2016</t>
  </si>
  <si>
    <t>Liskeard</t>
  </si>
  <si>
    <t>J. Alford</t>
  </si>
  <si>
    <t>Miss.S. Alford</t>
  </si>
  <si>
    <t>T. Kurn</t>
  </si>
  <si>
    <t>D. Richard</t>
  </si>
  <si>
    <t>L. Sayers</t>
  </si>
  <si>
    <t>Launceston</t>
  </si>
  <si>
    <t>A. Savory</t>
  </si>
  <si>
    <t>D. Wood</t>
  </si>
  <si>
    <t>P. Leahy</t>
  </si>
  <si>
    <t>B. Masters</t>
  </si>
  <si>
    <t>P. Finneran</t>
  </si>
  <si>
    <t>R. Burford</t>
  </si>
  <si>
    <t>D. Meakin</t>
  </si>
  <si>
    <t>R. Livermore</t>
  </si>
  <si>
    <t>Mrs.C. Fields</t>
  </si>
  <si>
    <t>City of Truro</t>
  </si>
  <si>
    <t>J. Hancock</t>
  </si>
  <si>
    <t>R. Owen</t>
  </si>
  <si>
    <t>S. Lenney</t>
  </si>
  <si>
    <t>R. Pascoe</t>
  </si>
  <si>
    <t>G. Davies</t>
  </si>
  <si>
    <t>Mrs.S. Sutton</t>
  </si>
  <si>
    <t>Mrs.J. Partridge</t>
  </si>
  <si>
    <t>R. Woolcock</t>
  </si>
  <si>
    <t>D. Taylor</t>
  </si>
  <si>
    <t>Mrs.L. Taylor</t>
  </si>
  <si>
    <t>Mrs.C. Toon</t>
  </si>
  <si>
    <t>K. Thomas</t>
  </si>
  <si>
    <t>Miss.S. Bennetts</t>
  </si>
  <si>
    <t>St. Austell</t>
  </si>
  <si>
    <t>M. Hammond</t>
  </si>
  <si>
    <t>Mrs.L. Hammond</t>
  </si>
  <si>
    <t>G. Matta</t>
  </si>
  <si>
    <t>P.D. Parker</t>
  </si>
  <si>
    <t>Division 2</t>
  </si>
  <si>
    <t>Division 3</t>
  </si>
  <si>
    <t>Division 4</t>
  </si>
  <si>
    <t>Division 5</t>
  </si>
  <si>
    <t>Miss.S. Lenney</t>
  </si>
  <si>
    <t>Division 6</t>
  </si>
  <si>
    <t>1pp Rule 5.2.1.</t>
  </si>
  <si>
    <t>Liskeard/St. Austell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</si>
</sst>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9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M41" sqref="M41"/>
    </sheetView>
  </sheetViews>
  <sheetFormatPr defaultColWidth="8.8515625" defaultRowHeight="12.75"/>
  <cols>
    <col min="1" max="1" width="17.421875" style="0" customWidth="1"/>
    <col min="2" max="2" width="15.140625" style="0" customWidth="1"/>
    <col min="3" max="3" width="7.140625" style="0" customWidth="1"/>
    <col min="4" max="4" width="6.8515625" style="0" customWidth="1"/>
    <col min="5" max="5" width="2.28125" style="0" customWidth="1"/>
    <col min="6" max="6" width="5.7109375" style="0" customWidth="1"/>
    <col min="7" max="7" width="2.28125" style="0" customWidth="1"/>
    <col min="8" max="8" width="5.7109375" style="0" customWidth="1"/>
    <col min="9" max="9" width="2.28125" style="0" customWidth="1"/>
    <col min="10" max="10" width="5.7109375" style="0" customWidth="1"/>
    <col min="11" max="11" width="2.28125" style="0" customWidth="1"/>
    <col min="12" max="12" width="5.7109375" style="0" customWidth="1"/>
    <col min="13" max="13" width="2.28125" style="0" customWidth="1"/>
    <col min="14" max="14" width="7.8515625" style="0" customWidth="1"/>
    <col min="15" max="15" width="5.28125" style="0" customWidth="1"/>
    <col min="16" max="17" width="8.140625" style="0" customWidth="1"/>
  </cols>
  <sheetData>
    <row r="1" spans="1:4" ht="12">
      <c r="A1" s="1" t="s">
        <v>16</v>
      </c>
      <c r="B1" s="1"/>
      <c r="C1" s="2" t="s">
        <v>3</v>
      </c>
      <c r="D1" s="12" t="s">
        <v>6</v>
      </c>
    </row>
    <row r="2" spans="1:17" ht="12">
      <c r="A2" s="1" t="s">
        <v>1</v>
      </c>
      <c r="B2" s="1" t="s">
        <v>0</v>
      </c>
      <c r="C2" s="2" t="s">
        <v>2</v>
      </c>
      <c r="D2" s="4">
        <v>1</v>
      </c>
      <c r="E2" s="4"/>
      <c r="F2" s="4">
        <v>2</v>
      </c>
      <c r="G2" s="4"/>
      <c r="H2" s="4">
        <v>3</v>
      </c>
      <c r="I2" s="4"/>
      <c r="J2" s="4">
        <v>4</v>
      </c>
      <c r="K2" s="4"/>
      <c r="L2" s="4">
        <v>5</v>
      </c>
      <c r="M2" s="1"/>
      <c r="N2" s="2" t="s">
        <v>4</v>
      </c>
      <c r="O2" s="2" t="s">
        <v>5</v>
      </c>
      <c r="P2" s="2" t="s">
        <v>2</v>
      </c>
      <c r="Q2" s="9" t="s">
        <v>13</v>
      </c>
    </row>
    <row r="3" spans="1:16" ht="12">
      <c r="A3" s="1" t="s">
        <v>7</v>
      </c>
      <c r="B3" s="1"/>
      <c r="C3" s="2"/>
      <c r="D3" s="4" t="s">
        <v>8</v>
      </c>
      <c r="E3" s="4"/>
      <c r="F3" s="4" t="s">
        <v>9</v>
      </c>
      <c r="G3" s="4"/>
      <c r="H3" s="4" t="s">
        <v>10</v>
      </c>
      <c r="I3" s="4"/>
      <c r="J3" s="4" t="s">
        <v>11</v>
      </c>
      <c r="K3" s="4"/>
      <c r="L3" s="4" t="s">
        <v>12</v>
      </c>
      <c r="M3" s="1"/>
      <c r="N3" s="2"/>
      <c r="O3" s="2"/>
      <c r="P3" s="2"/>
    </row>
    <row r="4" spans="1:17" ht="12">
      <c r="A4" s="10" t="s">
        <v>59</v>
      </c>
      <c r="B4" s="10" t="s">
        <v>51</v>
      </c>
      <c r="C4" s="13">
        <v>99.6</v>
      </c>
      <c r="D4" s="13">
        <v>399</v>
      </c>
      <c r="E4" s="16">
        <v>3</v>
      </c>
      <c r="F4" s="13">
        <v>399</v>
      </c>
      <c r="G4" s="18">
        <v>3</v>
      </c>
      <c r="H4" s="13">
        <v>399</v>
      </c>
      <c r="I4" s="16">
        <v>3</v>
      </c>
      <c r="J4" s="13">
        <v>399</v>
      </c>
      <c r="K4" s="16">
        <v>3</v>
      </c>
      <c r="L4" s="13">
        <v>398</v>
      </c>
      <c r="M4" s="17">
        <v>3</v>
      </c>
      <c r="N4" s="3">
        <f aca="true" t="shared" si="0" ref="N4:O9">SUM(D4+F4+H4+J4+L4)</f>
        <v>1994</v>
      </c>
      <c r="O4" s="3">
        <f t="shared" si="0"/>
        <v>15</v>
      </c>
      <c r="P4" s="5">
        <f aca="true" t="shared" si="1" ref="P4:P9">IF(COUNT(D4,F4,H4,J4,L4),AVERAGE(D4,F4,H4,J4,L4)," ")</f>
        <v>398.8</v>
      </c>
      <c r="Q4" s="11">
        <f aca="true" t="shared" si="2" ref="Q4:Q9">+P4/4</f>
        <v>99.7</v>
      </c>
    </row>
    <row r="5" spans="1:17" ht="12">
      <c r="A5" s="10" t="s">
        <v>14</v>
      </c>
      <c r="B5" s="7" t="s">
        <v>15</v>
      </c>
      <c r="C5" s="6">
        <v>97.6</v>
      </c>
      <c r="D5" s="3">
        <v>384</v>
      </c>
      <c r="E5" s="16"/>
      <c r="F5" s="3">
        <v>386</v>
      </c>
      <c r="G5" s="18">
        <v>1</v>
      </c>
      <c r="H5" s="3">
        <v>395</v>
      </c>
      <c r="I5" s="16">
        <v>2</v>
      </c>
      <c r="J5" s="3">
        <v>391</v>
      </c>
      <c r="K5" s="16">
        <v>2</v>
      </c>
      <c r="L5" s="3">
        <v>395</v>
      </c>
      <c r="M5" s="16">
        <v>2</v>
      </c>
      <c r="N5" s="3">
        <f t="shared" si="0"/>
        <v>1951</v>
      </c>
      <c r="O5" s="3">
        <f t="shared" si="0"/>
        <v>7</v>
      </c>
      <c r="P5" s="5">
        <f t="shared" si="1"/>
        <v>390.2</v>
      </c>
      <c r="Q5" s="11">
        <f t="shared" si="2"/>
        <v>97.55</v>
      </c>
    </row>
    <row r="6" spans="1:17" ht="12">
      <c r="A6" s="10" t="s">
        <v>33</v>
      </c>
      <c r="B6" s="7" t="s">
        <v>34</v>
      </c>
      <c r="C6" s="6">
        <v>96.8</v>
      </c>
      <c r="D6" s="3">
        <v>380</v>
      </c>
      <c r="E6" s="16"/>
      <c r="F6" s="3">
        <v>392</v>
      </c>
      <c r="G6" s="18">
        <v>2</v>
      </c>
      <c r="H6" s="3">
        <v>388</v>
      </c>
      <c r="I6" s="16">
        <v>1</v>
      </c>
      <c r="J6" s="3">
        <v>389</v>
      </c>
      <c r="K6" s="16"/>
      <c r="L6" s="3">
        <v>389</v>
      </c>
      <c r="M6" s="16">
        <v>1</v>
      </c>
      <c r="N6" s="3">
        <f t="shared" si="0"/>
        <v>1938</v>
      </c>
      <c r="O6" s="3">
        <f t="shared" si="0"/>
        <v>4</v>
      </c>
      <c r="P6" s="5">
        <f t="shared" si="1"/>
        <v>387.6</v>
      </c>
      <c r="Q6" s="11">
        <f t="shared" si="2"/>
        <v>96.9</v>
      </c>
    </row>
    <row r="7" spans="1:17" ht="12">
      <c r="A7" s="10" t="s">
        <v>47</v>
      </c>
      <c r="B7" s="7" t="s">
        <v>50</v>
      </c>
      <c r="C7" s="6">
        <v>96.8</v>
      </c>
      <c r="D7" s="3">
        <v>392</v>
      </c>
      <c r="E7" s="16">
        <v>2</v>
      </c>
      <c r="F7" s="3">
        <v>386</v>
      </c>
      <c r="G7" s="18">
        <v>1</v>
      </c>
      <c r="H7" s="3">
        <v>387</v>
      </c>
      <c r="I7" s="16"/>
      <c r="J7" s="3">
        <v>390</v>
      </c>
      <c r="K7" s="16">
        <v>1</v>
      </c>
      <c r="L7" s="3"/>
      <c r="M7" s="16"/>
      <c r="N7" s="3">
        <f t="shared" si="0"/>
        <v>1555</v>
      </c>
      <c r="O7" s="3">
        <f t="shared" si="0"/>
        <v>4</v>
      </c>
      <c r="P7" s="5">
        <f t="shared" si="1"/>
        <v>388.75</v>
      </c>
      <c r="Q7" s="11">
        <f t="shared" si="2"/>
        <v>97.1875</v>
      </c>
    </row>
    <row r="8" spans="1:17" ht="12">
      <c r="A8" s="10" t="s">
        <v>17</v>
      </c>
      <c r="B8" s="7" t="s">
        <v>20</v>
      </c>
      <c r="C8" s="6">
        <v>97</v>
      </c>
      <c r="D8" s="3">
        <v>385</v>
      </c>
      <c r="E8" s="16">
        <v>1</v>
      </c>
      <c r="F8" s="3">
        <v>385</v>
      </c>
      <c r="G8" s="18"/>
      <c r="H8" s="3">
        <v>381</v>
      </c>
      <c r="I8" s="16"/>
      <c r="J8" s="3">
        <f>192+191</f>
        <v>383</v>
      </c>
      <c r="K8" s="16"/>
      <c r="L8" s="3">
        <v>377</v>
      </c>
      <c r="M8" s="16"/>
      <c r="N8" s="3">
        <f t="shared" si="0"/>
        <v>1911</v>
      </c>
      <c r="O8" s="3">
        <f t="shared" si="0"/>
        <v>1</v>
      </c>
      <c r="P8" s="5">
        <f t="shared" si="1"/>
        <v>382.2</v>
      </c>
      <c r="Q8" s="11">
        <f t="shared" si="2"/>
        <v>95.55</v>
      </c>
    </row>
    <row r="9" spans="1:17" ht="12">
      <c r="A9" s="10" t="s">
        <v>47</v>
      </c>
      <c r="B9" s="7" t="s">
        <v>48</v>
      </c>
      <c r="C9" s="6">
        <v>98</v>
      </c>
      <c r="D9" s="3">
        <f>97+96+95+97</f>
        <v>385</v>
      </c>
      <c r="E9" s="16">
        <v>1</v>
      </c>
      <c r="F9" s="3"/>
      <c r="G9" s="18"/>
      <c r="H9" s="3"/>
      <c r="I9" s="16"/>
      <c r="J9" s="3"/>
      <c r="K9" s="16"/>
      <c r="L9" s="3"/>
      <c r="M9" s="16"/>
      <c r="N9" s="3">
        <f t="shared" si="0"/>
        <v>385</v>
      </c>
      <c r="O9" s="3">
        <f t="shared" si="0"/>
        <v>1</v>
      </c>
      <c r="P9" s="5">
        <f t="shared" si="1"/>
        <v>385</v>
      </c>
      <c r="Q9" s="11">
        <f t="shared" si="2"/>
        <v>96.25</v>
      </c>
    </row>
    <row r="10" spans="1:17" ht="12">
      <c r="A10" s="1" t="s">
        <v>52</v>
      </c>
      <c r="B10" s="7"/>
      <c r="C10" s="6"/>
      <c r="D10" s="3"/>
      <c r="E10" s="16"/>
      <c r="F10" s="3"/>
      <c r="G10" s="18"/>
      <c r="H10" s="3"/>
      <c r="I10" s="16"/>
      <c r="J10" s="3"/>
      <c r="K10" s="16"/>
      <c r="L10" s="3"/>
      <c r="M10" s="16"/>
      <c r="N10" s="3"/>
      <c r="O10" s="3"/>
      <c r="P10" s="5"/>
      <c r="Q10" s="11"/>
    </row>
    <row r="11" spans="1:17" ht="12">
      <c r="A11" s="10" t="s">
        <v>33</v>
      </c>
      <c r="B11" s="7" t="s">
        <v>36</v>
      </c>
      <c r="C11" s="6">
        <v>95.6</v>
      </c>
      <c r="D11" s="3">
        <v>386</v>
      </c>
      <c r="E11" s="16">
        <v>3</v>
      </c>
      <c r="F11" s="3">
        <v>390</v>
      </c>
      <c r="G11" s="18">
        <v>3</v>
      </c>
      <c r="H11" s="3">
        <v>389</v>
      </c>
      <c r="I11" s="16">
        <v>3</v>
      </c>
      <c r="J11" s="3">
        <v>385</v>
      </c>
      <c r="K11" s="16">
        <v>3</v>
      </c>
      <c r="L11" s="3">
        <v>383</v>
      </c>
      <c r="M11" s="16">
        <v>2</v>
      </c>
      <c r="N11" s="3">
        <f aca="true" t="shared" si="3" ref="N11:O16">SUM(D11+F11+H11+J11+L11)</f>
        <v>1933</v>
      </c>
      <c r="O11" s="3">
        <f t="shared" si="3"/>
        <v>14</v>
      </c>
      <c r="P11" s="5">
        <f aca="true" t="shared" si="4" ref="P11:P16">IF(COUNT(D11,F11,H11,J11,L11),AVERAGE(D11,F11,H11,J11,L11)," ")</f>
        <v>386.6</v>
      </c>
      <c r="Q11" s="11">
        <f aca="true" t="shared" si="5" ref="Q11:Q16">+P11/4</f>
        <v>96.65</v>
      </c>
    </row>
    <row r="12" spans="1:17" ht="12">
      <c r="A12" s="10" t="s">
        <v>33</v>
      </c>
      <c r="B12" s="7" t="s">
        <v>35</v>
      </c>
      <c r="C12" s="6">
        <v>95.7</v>
      </c>
      <c r="D12" s="3">
        <v>381</v>
      </c>
      <c r="E12" s="16">
        <v>2</v>
      </c>
      <c r="F12" s="3">
        <v>385</v>
      </c>
      <c r="G12" s="18">
        <v>2</v>
      </c>
      <c r="H12" s="3">
        <v>383</v>
      </c>
      <c r="I12" s="16">
        <v>2</v>
      </c>
      <c r="J12" s="3">
        <v>376</v>
      </c>
      <c r="K12" s="16"/>
      <c r="L12" s="3">
        <v>388</v>
      </c>
      <c r="M12" s="16">
        <v>3</v>
      </c>
      <c r="N12" s="3">
        <f t="shared" si="3"/>
        <v>1913</v>
      </c>
      <c r="O12" s="3">
        <f t="shared" si="3"/>
        <v>9</v>
      </c>
      <c r="P12" s="5">
        <f t="shared" si="4"/>
        <v>382.6</v>
      </c>
      <c r="Q12" s="11">
        <f t="shared" si="5"/>
        <v>95.65</v>
      </c>
    </row>
    <row r="13" spans="1:17" ht="12">
      <c r="A13" s="10" t="s">
        <v>47</v>
      </c>
      <c r="B13" s="7" t="s">
        <v>49</v>
      </c>
      <c r="C13" s="6">
        <v>94.25</v>
      </c>
      <c r="D13" s="3">
        <v>375</v>
      </c>
      <c r="E13" s="16">
        <v>1</v>
      </c>
      <c r="F13" s="3">
        <v>382</v>
      </c>
      <c r="G13" s="18">
        <v>1</v>
      </c>
      <c r="H13" s="3">
        <v>383</v>
      </c>
      <c r="I13" s="16">
        <v>2</v>
      </c>
      <c r="J13" s="3">
        <v>384</v>
      </c>
      <c r="K13" s="16">
        <v>2</v>
      </c>
      <c r="L13" s="3">
        <v>381</v>
      </c>
      <c r="M13" s="16">
        <v>1</v>
      </c>
      <c r="N13" s="3">
        <f t="shared" si="3"/>
        <v>1905</v>
      </c>
      <c r="O13" s="3">
        <f t="shared" si="3"/>
        <v>7</v>
      </c>
      <c r="P13" s="5">
        <f t="shared" si="4"/>
        <v>381</v>
      </c>
      <c r="Q13" s="11">
        <f t="shared" si="5"/>
        <v>95.25</v>
      </c>
    </row>
    <row r="14" spans="1:17" ht="12">
      <c r="A14" s="10" t="s">
        <v>33</v>
      </c>
      <c r="B14" s="7" t="s">
        <v>37</v>
      </c>
      <c r="C14" s="6">
        <v>96</v>
      </c>
      <c r="D14" s="3">
        <v>372</v>
      </c>
      <c r="E14" s="16"/>
      <c r="F14" s="3">
        <v>370</v>
      </c>
      <c r="G14" s="18"/>
      <c r="H14" s="3">
        <v>375</v>
      </c>
      <c r="I14" s="16">
        <v>1</v>
      </c>
      <c r="J14" s="3">
        <v>380</v>
      </c>
      <c r="K14" s="16">
        <v>1</v>
      </c>
      <c r="L14" s="3">
        <v>374</v>
      </c>
      <c r="M14" s="16"/>
      <c r="N14" s="3">
        <f t="shared" si="3"/>
        <v>1871</v>
      </c>
      <c r="O14" s="3">
        <f t="shared" si="3"/>
        <v>2</v>
      </c>
      <c r="P14" s="5">
        <f t="shared" si="4"/>
        <v>374.2</v>
      </c>
      <c r="Q14" s="11">
        <f t="shared" si="5"/>
        <v>93.55</v>
      </c>
    </row>
    <row r="15" spans="1:17" ht="12">
      <c r="A15" s="10" t="s">
        <v>33</v>
      </c>
      <c r="B15" s="7" t="s">
        <v>46</v>
      </c>
      <c r="C15" s="6">
        <v>94</v>
      </c>
      <c r="D15" s="3">
        <v>371</v>
      </c>
      <c r="E15" s="16"/>
      <c r="F15" s="3">
        <v>374</v>
      </c>
      <c r="G15" s="18"/>
      <c r="H15" s="3">
        <v>365</v>
      </c>
      <c r="I15" s="16"/>
      <c r="J15" s="3">
        <v>380</v>
      </c>
      <c r="K15" s="16">
        <v>1</v>
      </c>
      <c r="L15" s="3">
        <v>377</v>
      </c>
      <c r="M15" s="16"/>
      <c r="N15" s="3">
        <f t="shared" si="3"/>
        <v>1867</v>
      </c>
      <c r="O15" s="3">
        <f t="shared" si="3"/>
        <v>1</v>
      </c>
      <c r="P15" s="5">
        <f t="shared" si="4"/>
        <v>373.4</v>
      </c>
      <c r="Q15" s="11">
        <f t="shared" si="5"/>
        <v>93.35</v>
      </c>
    </row>
    <row r="16" spans="1:17" ht="12">
      <c r="A16" s="10" t="s">
        <v>17</v>
      </c>
      <c r="B16" s="7" t="s">
        <v>19</v>
      </c>
      <c r="C16" s="6">
        <v>94.9</v>
      </c>
      <c r="D16" s="3">
        <f>184+186</f>
        <v>370</v>
      </c>
      <c r="E16" s="16"/>
      <c r="F16" s="3">
        <v>379</v>
      </c>
      <c r="G16" s="18"/>
      <c r="H16" s="3">
        <v>365</v>
      </c>
      <c r="I16" s="16"/>
      <c r="J16" s="3">
        <v>367</v>
      </c>
      <c r="K16" s="16"/>
      <c r="L16" s="3">
        <v>378</v>
      </c>
      <c r="M16" s="16"/>
      <c r="N16" s="3">
        <f t="shared" si="3"/>
        <v>1859</v>
      </c>
      <c r="O16" s="3">
        <f t="shared" si="3"/>
        <v>0</v>
      </c>
      <c r="P16" s="5">
        <f t="shared" si="4"/>
        <v>371.8</v>
      </c>
      <c r="Q16" s="11">
        <f t="shared" si="5"/>
        <v>92.95</v>
      </c>
    </row>
    <row r="17" spans="1:17" ht="12">
      <c r="A17" s="1" t="s">
        <v>53</v>
      </c>
      <c r="B17" s="7"/>
      <c r="C17" s="6"/>
      <c r="D17" s="3"/>
      <c r="E17" s="16"/>
      <c r="F17" s="3"/>
      <c r="G17" s="18"/>
      <c r="H17" s="3"/>
      <c r="I17" s="16"/>
      <c r="J17" s="3"/>
      <c r="K17" s="16"/>
      <c r="L17" s="3"/>
      <c r="M17" s="16"/>
      <c r="N17" s="3"/>
      <c r="O17" s="3"/>
      <c r="P17" s="5"/>
      <c r="Q17" s="11"/>
    </row>
    <row r="18" spans="1:17" ht="12">
      <c r="A18" s="10" t="s">
        <v>33</v>
      </c>
      <c r="B18" s="7" t="s">
        <v>56</v>
      </c>
      <c r="C18" s="6">
        <v>92.75</v>
      </c>
      <c r="D18" s="3">
        <v>370</v>
      </c>
      <c r="E18" s="16">
        <v>1</v>
      </c>
      <c r="F18" s="3">
        <v>383</v>
      </c>
      <c r="G18" s="18">
        <v>3</v>
      </c>
      <c r="H18" s="3">
        <v>381</v>
      </c>
      <c r="I18" s="16">
        <v>2</v>
      </c>
      <c r="J18" s="3">
        <v>378</v>
      </c>
      <c r="K18" s="16">
        <v>3</v>
      </c>
      <c r="L18" s="3">
        <v>389</v>
      </c>
      <c r="M18" s="16">
        <v>3</v>
      </c>
      <c r="N18" s="3">
        <f aca="true" t="shared" si="6" ref="N18:O23">SUM(D18+F18+H18+J18+L18)</f>
        <v>1901</v>
      </c>
      <c r="O18" s="3">
        <f t="shared" si="6"/>
        <v>12</v>
      </c>
      <c r="P18" s="5">
        <f aca="true" t="shared" si="7" ref="P18:P23">IF(COUNT(D18,F18,H18,J18,L18),AVERAGE(D18,F18,H18,J18,L18)," ")</f>
        <v>380.2</v>
      </c>
      <c r="Q18" s="11">
        <f>+P18/4</f>
        <v>95.05</v>
      </c>
    </row>
    <row r="19" spans="1:17" ht="12">
      <c r="A19" s="10" t="s">
        <v>33</v>
      </c>
      <c r="B19" s="7" t="s">
        <v>39</v>
      </c>
      <c r="C19" s="6">
        <v>93.7</v>
      </c>
      <c r="D19" s="3">
        <v>380</v>
      </c>
      <c r="E19" s="16">
        <v>3</v>
      </c>
      <c r="F19" s="3">
        <v>376</v>
      </c>
      <c r="G19" s="18">
        <v>2</v>
      </c>
      <c r="H19" s="3">
        <v>365</v>
      </c>
      <c r="I19" s="16"/>
      <c r="J19" s="3">
        <v>376</v>
      </c>
      <c r="K19" s="16">
        <v>2</v>
      </c>
      <c r="L19" s="3">
        <v>381</v>
      </c>
      <c r="M19" s="16">
        <v>2</v>
      </c>
      <c r="N19" s="3">
        <f t="shared" si="6"/>
        <v>1878</v>
      </c>
      <c r="O19" s="3">
        <f t="shared" si="6"/>
        <v>9</v>
      </c>
      <c r="P19" s="5">
        <f t="shared" si="7"/>
        <v>375.6</v>
      </c>
      <c r="Q19" s="11">
        <f>+P19/4</f>
        <v>93.9</v>
      </c>
    </row>
    <row r="20" spans="1:17" ht="12">
      <c r="A20" s="10" t="s">
        <v>33</v>
      </c>
      <c r="B20" s="7" t="s">
        <v>38</v>
      </c>
      <c r="C20" s="6">
        <v>93.85</v>
      </c>
      <c r="D20" s="3">
        <v>373</v>
      </c>
      <c r="E20" s="16">
        <v>2</v>
      </c>
      <c r="F20" s="3">
        <v>371</v>
      </c>
      <c r="G20" s="18">
        <v>1</v>
      </c>
      <c r="H20" s="3">
        <v>372</v>
      </c>
      <c r="I20" s="16">
        <v>1</v>
      </c>
      <c r="J20" s="3">
        <v>372</v>
      </c>
      <c r="K20" s="16">
        <v>1</v>
      </c>
      <c r="L20" s="3">
        <v>376</v>
      </c>
      <c r="M20" s="16">
        <v>1</v>
      </c>
      <c r="N20" s="3">
        <f t="shared" si="6"/>
        <v>1864</v>
      </c>
      <c r="O20" s="3">
        <f t="shared" si="6"/>
        <v>6</v>
      </c>
      <c r="P20" s="5">
        <f t="shared" si="7"/>
        <v>372.8</v>
      </c>
      <c r="Q20" s="11">
        <f>+P20/4</f>
        <v>93.2</v>
      </c>
    </row>
    <row r="21" spans="1:17" ht="12">
      <c r="A21" s="10" t="s">
        <v>33</v>
      </c>
      <c r="B21" s="7" t="s">
        <v>41</v>
      </c>
      <c r="C21" s="6">
        <v>93.85</v>
      </c>
      <c r="D21" s="3"/>
      <c r="E21" s="16"/>
      <c r="F21" s="3">
        <v>368</v>
      </c>
      <c r="G21" s="18"/>
      <c r="H21" s="3">
        <v>382</v>
      </c>
      <c r="I21" s="16">
        <v>3</v>
      </c>
      <c r="J21" s="3"/>
      <c r="K21" s="16"/>
      <c r="L21" s="3"/>
      <c r="M21" s="16"/>
      <c r="N21" s="3">
        <f t="shared" si="6"/>
        <v>750</v>
      </c>
      <c r="O21" s="3">
        <f t="shared" si="6"/>
        <v>3</v>
      </c>
      <c r="P21" s="5">
        <f t="shared" si="7"/>
        <v>375</v>
      </c>
      <c r="Q21" s="11">
        <f>+P21/4</f>
        <v>93.75</v>
      </c>
    </row>
    <row r="22" spans="1:17" ht="12">
      <c r="A22" s="10" t="s">
        <v>17</v>
      </c>
      <c r="B22" s="7" t="s">
        <v>21</v>
      </c>
      <c r="C22" s="6">
        <v>93.1</v>
      </c>
      <c r="D22" s="3">
        <f>186+184</f>
        <v>370</v>
      </c>
      <c r="E22" s="16">
        <v>1</v>
      </c>
      <c r="F22" s="3">
        <v>371</v>
      </c>
      <c r="G22" s="18">
        <v>1</v>
      </c>
      <c r="H22" s="3">
        <v>368</v>
      </c>
      <c r="I22" s="16"/>
      <c r="J22" s="3">
        <v>349</v>
      </c>
      <c r="K22" s="16"/>
      <c r="L22" s="3">
        <v>369</v>
      </c>
      <c r="M22" s="16"/>
      <c r="N22" s="3">
        <f t="shared" si="6"/>
        <v>1827</v>
      </c>
      <c r="O22" s="3">
        <f t="shared" si="6"/>
        <v>2</v>
      </c>
      <c r="P22" s="5">
        <f t="shared" si="7"/>
        <v>365.4</v>
      </c>
      <c r="Q22" s="11">
        <f>+P22/4</f>
        <v>91.35</v>
      </c>
    </row>
    <row r="23" spans="1:17" ht="12">
      <c r="A23" s="10" t="s">
        <v>33</v>
      </c>
      <c r="B23" s="7" t="s">
        <v>40</v>
      </c>
      <c r="C23" s="6">
        <v>93.3</v>
      </c>
      <c r="D23" s="3"/>
      <c r="E23" s="16"/>
      <c r="F23" s="3"/>
      <c r="G23" s="18"/>
      <c r="H23" s="3"/>
      <c r="I23" s="16"/>
      <c r="J23" s="3"/>
      <c r="K23" s="16"/>
      <c r="L23" s="3"/>
      <c r="M23" s="16"/>
      <c r="N23" s="3">
        <f t="shared" si="6"/>
        <v>0</v>
      </c>
      <c r="O23" s="3">
        <f t="shared" si="6"/>
        <v>0</v>
      </c>
      <c r="P23" s="5" t="str">
        <f t="shared" si="7"/>
        <v> </v>
      </c>
      <c r="Q23" s="11"/>
    </row>
    <row r="24" spans="1:17" ht="12">
      <c r="A24" s="1" t="s">
        <v>54</v>
      </c>
      <c r="B24" s="7"/>
      <c r="C24" s="6"/>
      <c r="D24" s="3"/>
      <c r="E24" s="16"/>
      <c r="F24" s="3"/>
      <c r="G24" s="18"/>
      <c r="H24" s="3"/>
      <c r="I24" s="16"/>
      <c r="J24" s="3"/>
      <c r="K24" s="16"/>
      <c r="L24" s="3"/>
      <c r="M24" s="16"/>
      <c r="N24" s="3"/>
      <c r="O24" s="3"/>
      <c r="P24" s="5"/>
      <c r="Q24" s="11"/>
    </row>
    <row r="25" spans="1:17" ht="12">
      <c r="A25" s="10" t="s">
        <v>33</v>
      </c>
      <c r="B25" s="7" t="s">
        <v>44</v>
      </c>
      <c r="C25" s="6">
        <v>91.1</v>
      </c>
      <c r="D25" s="3">
        <v>371</v>
      </c>
      <c r="E25" s="16">
        <v>3</v>
      </c>
      <c r="F25" s="3">
        <v>372</v>
      </c>
      <c r="G25" s="18">
        <v>2</v>
      </c>
      <c r="H25" s="3">
        <v>365</v>
      </c>
      <c r="I25" s="16">
        <v>3</v>
      </c>
      <c r="J25" s="3">
        <v>371</v>
      </c>
      <c r="K25" s="16">
        <v>2</v>
      </c>
      <c r="L25" s="3">
        <v>380</v>
      </c>
      <c r="M25" s="16">
        <v>3</v>
      </c>
      <c r="N25" s="3">
        <f aca="true" t="shared" si="8" ref="N25:O30">SUM(D25+F25+H25+J25+L25)</f>
        <v>1859</v>
      </c>
      <c r="O25" s="3">
        <f t="shared" si="8"/>
        <v>13</v>
      </c>
      <c r="P25" s="5">
        <f aca="true" t="shared" si="9" ref="P25:P30">IF(COUNT(D25,F25,H25,J25,L25),AVERAGE(D25,F25,H25,J25,L25)," ")</f>
        <v>371.8</v>
      </c>
      <c r="Q25" s="11">
        <f aca="true" t="shared" si="10" ref="Q25:Q30">+P25/4</f>
        <v>92.95</v>
      </c>
    </row>
    <row r="26" spans="1:17" ht="12">
      <c r="A26" s="10" t="s">
        <v>33</v>
      </c>
      <c r="B26" s="7" t="s">
        <v>42</v>
      </c>
      <c r="C26" s="6">
        <v>92</v>
      </c>
      <c r="D26" s="3"/>
      <c r="E26" s="16"/>
      <c r="F26" s="3">
        <v>381</v>
      </c>
      <c r="G26" s="18">
        <v>3</v>
      </c>
      <c r="H26" s="3">
        <v>338</v>
      </c>
      <c r="I26" s="16"/>
      <c r="J26" s="3">
        <v>374</v>
      </c>
      <c r="K26" s="16">
        <v>3</v>
      </c>
      <c r="L26" s="3">
        <v>363</v>
      </c>
      <c r="M26" s="16">
        <v>1</v>
      </c>
      <c r="N26" s="3">
        <f t="shared" si="8"/>
        <v>1456</v>
      </c>
      <c r="O26" s="3">
        <f t="shared" si="8"/>
        <v>7</v>
      </c>
      <c r="P26" s="5">
        <f t="shared" si="9"/>
        <v>364</v>
      </c>
      <c r="Q26" s="11">
        <f t="shared" si="10"/>
        <v>91</v>
      </c>
    </row>
    <row r="27" spans="1:17" ht="12">
      <c r="A27" s="10" t="s">
        <v>23</v>
      </c>
      <c r="B27" s="7" t="s">
        <v>25</v>
      </c>
      <c r="C27" s="6">
        <v>91.3</v>
      </c>
      <c r="D27" s="3">
        <v>361</v>
      </c>
      <c r="E27" s="16"/>
      <c r="F27" s="3">
        <f>90+92+90+91</f>
        <v>363</v>
      </c>
      <c r="G27" s="18">
        <v>1</v>
      </c>
      <c r="H27" s="3">
        <f>93+88+93+86</f>
        <v>360</v>
      </c>
      <c r="I27" s="16">
        <v>1</v>
      </c>
      <c r="J27" s="3">
        <f>88+91+87+92</f>
        <v>358</v>
      </c>
      <c r="K27" s="16"/>
      <c r="L27" s="3">
        <f>94+97+92+94</f>
        <v>377</v>
      </c>
      <c r="M27" s="16">
        <v>2</v>
      </c>
      <c r="N27" s="3">
        <f t="shared" si="8"/>
        <v>1819</v>
      </c>
      <c r="O27" s="3">
        <f t="shared" si="8"/>
        <v>4</v>
      </c>
      <c r="P27" s="5">
        <f t="shared" si="9"/>
        <v>363.8</v>
      </c>
      <c r="Q27" s="11">
        <f t="shared" si="10"/>
        <v>90.95</v>
      </c>
    </row>
    <row r="28" spans="1:17" ht="12">
      <c r="A28" s="10" t="s">
        <v>23</v>
      </c>
      <c r="B28" s="7" t="s">
        <v>26</v>
      </c>
      <c r="C28" s="5">
        <v>88.8</v>
      </c>
      <c r="D28" s="3">
        <v>365</v>
      </c>
      <c r="E28" s="16">
        <v>1</v>
      </c>
      <c r="F28" s="3">
        <f>88+88+91+93</f>
        <v>360</v>
      </c>
      <c r="G28" s="18"/>
      <c r="H28" s="3">
        <f>94+90+92+86</f>
        <v>362</v>
      </c>
      <c r="I28" s="16">
        <v>2</v>
      </c>
      <c r="J28" s="3">
        <f>86+92+87+95</f>
        <v>360</v>
      </c>
      <c r="K28" s="16">
        <v>1</v>
      </c>
      <c r="L28" s="3">
        <f>+88+93+91+90</f>
        <v>362</v>
      </c>
      <c r="M28" s="16"/>
      <c r="N28" s="3">
        <f t="shared" si="8"/>
        <v>1809</v>
      </c>
      <c r="O28" s="3">
        <f t="shared" si="8"/>
        <v>4</v>
      </c>
      <c r="P28" s="5">
        <f t="shared" si="9"/>
        <v>361.8</v>
      </c>
      <c r="Q28" s="11">
        <f t="shared" si="10"/>
        <v>90.45</v>
      </c>
    </row>
    <row r="29" spans="1:17" ht="12">
      <c r="A29" s="10" t="s">
        <v>23</v>
      </c>
      <c r="B29" s="7" t="s">
        <v>24</v>
      </c>
      <c r="C29" s="6">
        <v>91.7</v>
      </c>
      <c r="D29" s="3">
        <v>366</v>
      </c>
      <c r="E29" s="16">
        <v>2</v>
      </c>
      <c r="F29" s="3">
        <f>90+88+92+89</f>
        <v>359</v>
      </c>
      <c r="G29" s="18"/>
      <c r="H29" s="14">
        <f>91+92+84+92</f>
        <v>359</v>
      </c>
      <c r="I29" s="16"/>
      <c r="J29" s="3">
        <f>86+91+91+89</f>
        <v>357</v>
      </c>
      <c r="K29" s="16"/>
      <c r="L29" s="3">
        <f>93+88+89+90</f>
        <v>360</v>
      </c>
      <c r="M29" s="16"/>
      <c r="N29" s="3">
        <f t="shared" si="8"/>
        <v>1801</v>
      </c>
      <c r="O29" s="3">
        <f t="shared" si="8"/>
        <v>2</v>
      </c>
      <c r="P29" s="5">
        <f t="shared" si="9"/>
        <v>360.2</v>
      </c>
      <c r="Q29" s="11">
        <f t="shared" si="10"/>
        <v>90.05</v>
      </c>
    </row>
    <row r="30" spans="1:17" ht="12">
      <c r="A30" s="10" t="s">
        <v>23</v>
      </c>
      <c r="B30" s="7" t="s">
        <v>27</v>
      </c>
      <c r="C30" s="6">
        <v>88.8</v>
      </c>
      <c r="D30" s="3">
        <v>301</v>
      </c>
      <c r="E30" s="16"/>
      <c r="F30" s="3">
        <f>80+89+78+88</f>
        <v>335</v>
      </c>
      <c r="G30" s="18"/>
      <c r="H30" s="3">
        <f>88+89+85+82</f>
        <v>344</v>
      </c>
      <c r="I30" s="16"/>
      <c r="J30" s="3">
        <f>68+82+75+69</f>
        <v>294</v>
      </c>
      <c r="K30" s="16"/>
      <c r="L30" s="3">
        <f>96+81+84+76</f>
        <v>337</v>
      </c>
      <c r="M30" s="16"/>
      <c r="N30" s="3">
        <f t="shared" si="8"/>
        <v>1611</v>
      </c>
      <c r="O30" s="3">
        <f t="shared" si="8"/>
        <v>0</v>
      </c>
      <c r="P30" s="5">
        <f t="shared" si="9"/>
        <v>322.2</v>
      </c>
      <c r="Q30" s="11">
        <f t="shared" si="10"/>
        <v>80.55</v>
      </c>
    </row>
    <row r="31" spans="1:17" ht="12">
      <c r="A31" s="1" t="s">
        <v>55</v>
      </c>
      <c r="B31" s="7"/>
      <c r="C31" s="6"/>
      <c r="D31" s="3"/>
      <c r="E31" s="16"/>
      <c r="F31" s="3"/>
      <c r="G31" s="18"/>
      <c r="H31" s="3"/>
      <c r="I31" s="16"/>
      <c r="J31" s="3"/>
      <c r="K31" s="16"/>
      <c r="L31" s="3"/>
      <c r="M31" s="16"/>
      <c r="N31" s="3"/>
      <c r="O31" s="3"/>
      <c r="P31" s="5"/>
      <c r="Q31" s="11"/>
    </row>
    <row r="32" spans="1:17" ht="12">
      <c r="A32" s="10" t="s">
        <v>17</v>
      </c>
      <c r="B32" s="7" t="s">
        <v>22</v>
      </c>
      <c r="C32" s="6">
        <v>87</v>
      </c>
      <c r="D32" s="3">
        <f>175+161</f>
        <v>336</v>
      </c>
      <c r="E32" s="16">
        <v>2</v>
      </c>
      <c r="F32" s="3">
        <v>338</v>
      </c>
      <c r="G32" s="18">
        <v>2</v>
      </c>
      <c r="H32" s="3">
        <f>181+180</f>
        <v>361</v>
      </c>
      <c r="I32" s="16">
        <v>3</v>
      </c>
      <c r="J32" s="3">
        <f>171+174</f>
        <v>345</v>
      </c>
      <c r="K32" s="16">
        <v>3</v>
      </c>
      <c r="L32" s="3">
        <f>184+186</f>
        <v>370</v>
      </c>
      <c r="M32" s="16">
        <v>3</v>
      </c>
      <c r="N32" s="3">
        <f aca="true" t="shared" si="11" ref="N32:O36">SUM(D32+F32+H32+J32+L32)</f>
        <v>1750</v>
      </c>
      <c r="O32" s="3">
        <f t="shared" si="11"/>
        <v>13</v>
      </c>
      <c r="P32" s="5">
        <f>IF(COUNT(D32,F32,H32,J32,L32),AVERAGE(D32,F32,H32,J32,L32)," ")</f>
        <v>350</v>
      </c>
      <c r="Q32" s="11">
        <f>+P32/4</f>
        <v>87.5</v>
      </c>
    </row>
    <row r="33" spans="1:17" ht="12">
      <c r="A33" s="10" t="s">
        <v>23</v>
      </c>
      <c r="B33" s="7" t="s">
        <v>28</v>
      </c>
      <c r="C33" s="6">
        <v>87.1</v>
      </c>
      <c r="D33" s="14">
        <v>364</v>
      </c>
      <c r="E33" s="16">
        <v>3</v>
      </c>
      <c r="F33" s="3">
        <f>90+80+90+84</f>
        <v>344</v>
      </c>
      <c r="G33" s="18">
        <v>3</v>
      </c>
      <c r="H33" s="3">
        <f>87+86+85+82</f>
        <v>340</v>
      </c>
      <c r="I33" s="16">
        <v>2</v>
      </c>
      <c r="J33" s="3">
        <f>86+84+87+84</f>
        <v>341</v>
      </c>
      <c r="K33" s="16">
        <v>2</v>
      </c>
      <c r="L33" s="3">
        <f>83+88+90+85</f>
        <v>346</v>
      </c>
      <c r="M33" s="16">
        <v>2</v>
      </c>
      <c r="N33" s="3">
        <f t="shared" si="11"/>
        <v>1735</v>
      </c>
      <c r="O33" s="3">
        <f t="shared" si="11"/>
        <v>12</v>
      </c>
      <c r="P33" s="5">
        <f>IF(COUNT(D33,F33,H33,J33,L33),AVERAGE(D33,F33,H33,J33,L33)," ")</f>
        <v>347</v>
      </c>
      <c r="Q33" s="11">
        <f>+P33/4</f>
        <v>86.75</v>
      </c>
    </row>
    <row r="34" spans="1:17" ht="12">
      <c r="A34" s="10" t="s">
        <v>23</v>
      </c>
      <c r="B34" s="7" t="s">
        <v>29</v>
      </c>
      <c r="C34" s="6">
        <v>83.7</v>
      </c>
      <c r="D34" s="3">
        <v>328</v>
      </c>
      <c r="E34" s="16">
        <v>1</v>
      </c>
      <c r="F34" s="3">
        <f>78+74+86+80</f>
        <v>318</v>
      </c>
      <c r="G34" s="18">
        <v>1</v>
      </c>
      <c r="H34" s="3">
        <f>87+69+76+83</f>
        <v>315</v>
      </c>
      <c r="I34" s="16"/>
      <c r="J34" s="3">
        <f>61+77+93+49</f>
        <v>280</v>
      </c>
      <c r="K34" s="16"/>
      <c r="L34" s="3">
        <f>84+77+88+83</f>
        <v>332</v>
      </c>
      <c r="M34" s="16">
        <v>1</v>
      </c>
      <c r="N34" s="3">
        <f t="shared" si="11"/>
        <v>1573</v>
      </c>
      <c r="O34" s="3">
        <f t="shared" si="11"/>
        <v>3</v>
      </c>
      <c r="P34" s="5">
        <f>IF(COUNT(D34,F34,H34,J34,L34),AVERAGE(D34,F34,H34,J34,L34)," ")</f>
        <v>314.6</v>
      </c>
      <c r="Q34" s="11">
        <f>+P34/4</f>
        <v>78.65</v>
      </c>
    </row>
    <row r="35" spans="1:17" ht="12">
      <c r="A35" s="10" t="s">
        <v>17</v>
      </c>
      <c r="B35" s="7" t="s">
        <v>18</v>
      </c>
      <c r="C35" s="6">
        <v>84</v>
      </c>
      <c r="D35" s="14">
        <f>148+163</f>
        <v>311</v>
      </c>
      <c r="E35" s="16"/>
      <c r="F35" s="3">
        <v>311</v>
      </c>
      <c r="G35" s="18"/>
      <c r="H35" s="3">
        <v>335</v>
      </c>
      <c r="I35" s="16">
        <v>1</v>
      </c>
      <c r="J35" s="3">
        <v>327</v>
      </c>
      <c r="K35" s="16">
        <v>1</v>
      </c>
      <c r="L35" s="3">
        <v>330</v>
      </c>
      <c r="M35" s="16"/>
      <c r="N35" s="3">
        <f t="shared" si="11"/>
        <v>1614</v>
      </c>
      <c r="O35" s="3">
        <f t="shared" si="11"/>
        <v>2</v>
      </c>
      <c r="P35" s="5">
        <f>IF(COUNT(D35,F35,H35,J35,L35),AVERAGE(D35,F35,H35,J35,L35)," ")</f>
        <v>322.8</v>
      </c>
      <c r="Q35" s="11">
        <f>+P35/4</f>
        <v>80.7</v>
      </c>
    </row>
    <row r="36" spans="1:17" ht="12">
      <c r="A36" s="10" t="s">
        <v>33</v>
      </c>
      <c r="B36" s="7" t="s">
        <v>45</v>
      </c>
      <c r="C36" s="6">
        <v>88.4</v>
      </c>
      <c r="D36" s="3"/>
      <c r="E36" s="16"/>
      <c r="F36" s="3"/>
      <c r="G36" s="18"/>
      <c r="H36" s="3"/>
      <c r="I36" s="16"/>
      <c r="J36" s="3"/>
      <c r="K36" s="16"/>
      <c r="L36" s="3"/>
      <c r="M36" s="16"/>
      <c r="N36" s="3">
        <f t="shared" si="11"/>
        <v>0</v>
      </c>
      <c r="O36" s="3">
        <f t="shared" si="11"/>
        <v>0</v>
      </c>
      <c r="P36" s="5" t="str">
        <f>IF(COUNT(D36,F36,H36,J36,L36),AVERAGE(D36,F36,H36,J36,L36)," ")</f>
        <v> </v>
      </c>
      <c r="Q36" s="11"/>
    </row>
    <row r="37" spans="1:17" ht="12">
      <c r="A37" s="1" t="s">
        <v>57</v>
      </c>
      <c r="B37" s="7"/>
      <c r="C37" s="6"/>
      <c r="D37" s="3"/>
      <c r="E37" s="16"/>
      <c r="F37" s="3"/>
      <c r="G37" s="18"/>
      <c r="H37" s="3"/>
      <c r="I37" s="16"/>
      <c r="J37" s="3"/>
      <c r="K37" s="16"/>
      <c r="L37" s="3"/>
      <c r="M37" s="16"/>
      <c r="N37" s="3"/>
      <c r="O37" s="3"/>
      <c r="P37" s="5"/>
      <c r="Q37" s="11"/>
    </row>
    <row r="38" spans="1:17" ht="12">
      <c r="A38" s="10" t="s">
        <v>23</v>
      </c>
      <c r="B38" s="7" t="s">
        <v>30</v>
      </c>
      <c r="C38" s="6">
        <v>81.6</v>
      </c>
      <c r="D38" s="3">
        <v>337</v>
      </c>
      <c r="E38" s="16">
        <v>3</v>
      </c>
      <c r="F38" s="3">
        <f>89+87+84+88</f>
        <v>348</v>
      </c>
      <c r="G38" s="18">
        <v>3</v>
      </c>
      <c r="H38" s="3">
        <f>81+83+80+87</f>
        <v>331</v>
      </c>
      <c r="I38" s="16">
        <v>2</v>
      </c>
      <c r="J38" s="3">
        <f>82+83+69+84</f>
        <v>318</v>
      </c>
      <c r="K38" s="16">
        <v>2</v>
      </c>
      <c r="L38" s="3">
        <f>80+87+74+89</f>
        <v>330</v>
      </c>
      <c r="M38" s="16">
        <v>3</v>
      </c>
      <c r="N38" s="3">
        <f aca="true" t="shared" si="12" ref="N38:O41">SUM(D38+F38+H38+J38+L38)</f>
        <v>1664</v>
      </c>
      <c r="O38" s="3">
        <f t="shared" si="12"/>
        <v>13</v>
      </c>
      <c r="P38" s="5">
        <f>IF(COUNT(D38,F38,H38,J38,L38),AVERAGE(D38,F38,H38,J38,L38)," ")</f>
        <v>332.8</v>
      </c>
      <c r="Q38" s="11">
        <f>+P38/4</f>
        <v>83.2</v>
      </c>
    </row>
    <row r="39" spans="1:17" ht="12">
      <c r="A39" s="10" t="s">
        <v>33</v>
      </c>
      <c r="B39" s="7" t="s">
        <v>43</v>
      </c>
      <c r="C39" s="6">
        <v>79.2</v>
      </c>
      <c r="D39" s="3"/>
      <c r="E39" s="16"/>
      <c r="F39" s="3">
        <v>315</v>
      </c>
      <c r="G39" s="18">
        <v>2</v>
      </c>
      <c r="H39" s="3">
        <v>338</v>
      </c>
      <c r="I39" s="16">
        <v>3</v>
      </c>
      <c r="J39" s="3">
        <v>353</v>
      </c>
      <c r="K39" s="16">
        <v>3</v>
      </c>
      <c r="L39" s="3">
        <v>323</v>
      </c>
      <c r="M39" s="16">
        <v>2</v>
      </c>
      <c r="N39" s="3">
        <f t="shared" si="12"/>
        <v>1329</v>
      </c>
      <c r="O39" s="3">
        <f t="shared" si="12"/>
        <v>10</v>
      </c>
      <c r="P39" s="5">
        <f>IF(COUNT(D39,F39,H39,J39,L39),AVERAGE(D39,F39,H39,J39,L39)," ")</f>
        <v>332.25</v>
      </c>
      <c r="Q39" s="11">
        <f>+P39/4</f>
        <v>83.0625</v>
      </c>
    </row>
    <row r="40" spans="1:17" ht="12">
      <c r="A40" s="10" t="s">
        <v>23</v>
      </c>
      <c r="B40" s="7" t="s">
        <v>32</v>
      </c>
      <c r="C40" s="6">
        <v>67.8</v>
      </c>
      <c r="D40" s="3">
        <v>266</v>
      </c>
      <c r="E40" s="16">
        <v>2</v>
      </c>
      <c r="F40" s="14">
        <f>56+77+59+56</f>
        <v>248</v>
      </c>
      <c r="G40" s="18">
        <v>1</v>
      </c>
      <c r="H40" s="3">
        <f>64+59+64+72</f>
        <v>259</v>
      </c>
      <c r="I40" s="16">
        <v>1</v>
      </c>
      <c r="J40" s="3">
        <f>73+70+67+71</f>
        <v>281</v>
      </c>
      <c r="K40" s="16">
        <v>1</v>
      </c>
      <c r="L40" s="3">
        <f>61+68+62+59</f>
        <v>250</v>
      </c>
      <c r="M40" s="16">
        <v>1</v>
      </c>
      <c r="N40" s="3">
        <f t="shared" si="12"/>
        <v>1304</v>
      </c>
      <c r="O40" s="3">
        <f t="shared" si="12"/>
        <v>6</v>
      </c>
      <c r="P40" s="5">
        <f>IF(COUNT(D40,F40,H40,J40,L40),AVERAGE(D40,F40,H40,J40,L40)," ")</f>
        <v>260.8</v>
      </c>
      <c r="Q40" s="11">
        <f>+P40/4</f>
        <v>65.2</v>
      </c>
    </row>
    <row r="41" spans="1:17" ht="12">
      <c r="A41" s="10" t="s">
        <v>23</v>
      </c>
      <c r="B41" s="7" t="s">
        <v>31</v>
      </c>
      <c r="C41" s="6">
        <v>73.3</v>
      </c>
      <c r="D41" s="3"/>
      <c r="E41" s="16"/>
      <c r="F41" s="3"/>
      <c r="G41" s="18"/>
      <c r="H41" s="3"/>
      <c r="I41" s="16"/>
      <c r="J41" s="3"/>
      <c r="K41" s="16"/>
      <c r="L41" s="3"/>
      <c r="M41" s="16"/>
      <c r="N41" s="3">
        <f t="shared" si="12"/>
        <v>0</v>
      </c>
      <c r="O41" s="3">
        <f t="shared" si="12"/>
        <v>0</v>
      </c>
      <c r="P41" s="5" t="str">
        <f>IF(COUNT(D41,F41,H41,J41,L41),AVERAGE(D41,F41,H41,J41,L41)," ")</f>
        <v> </v>
      </c>
      <c r="Q41" s="11"/>
    </row>
    <row r="42" spans="1:17" ht="12">
      <c r="A42" s="10"/>
      <c r="B42" s="7"/>
      <c r="C42" s="6"/>
      <c r="D42" s="3"/>
      <c r="E42" s="16"/>
      <c r="F42" s="3"/>
      <c r="G42" s="18"/>
      <c r="H42" s="3"/>
      <c r="I42" s="16"/>
      <c r="J42" s="3"/>
      <c r="K42" s="8"/>
      <c r="L42" s="3"/>
      <c r="M42" s="16"/>
      <c r="N42" s="3"/>
      <c r="O42" s="3"/>
      <c r="P42" s="5"/>
      <c r="Q42" s="11"/>
    </row>
    <row r="43" spans="1:17" ht="12">
      <c r="A43" s="15" t="s">
        <v>58</v>
      </c>
      <c r="B43" s="7"/>
      <c r="C43" s="6"/>
      <c r="D43" s="3"/>
      <c r="E43" s="8"/>
      <c r="F43" s="3"/>
      <c r="G43" s="8"/>
      <c r="H43" s="3"/>
      <c r="I43" s="8"/>
      <c r="J43" s="3"/>
      <c r="K43" s="8"/>
      <c r="L43" s="3"/>
      <c r="M43" s="8"/>
      <c r="N43" s="3"/>
      <c r="O43" s="3"/>
      <c r="P43" s="5"/>
      <c r="Q43" s="11"/>
    </row>
  </sheetData>
  <sheetProtection/>
  <printOptions/>
  <pageMargins left="0.75" right="0.75" top="1" bottom="1" header="0.5" footer="0.5"/>
  <pageSetup horizontalDpi="1200" verticalDpi="12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2015-06-12T17:36:31Z</cp:lastPrinted>
  <dcterms:created xsi:type="dcterms:W3CDTF">2009-09-26T18:03:40Z</dcterms:created>
  <dcterms:modified xsi:type="dcterms:W3CDTF">2016-10-06T19:07:17Z</dcterms:modified>
  <cp:category/>
  <cp:version/>
  <cp:contentType/>
  <cp:contentStatus/>
</cp:coreProperties>
</file>