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Div 1-3" sheetId="1" r:id="rId1"/>
    <sheet name="Div 4-6" sheetId="2" r:id="rId2"/>
    <sheet name="Div 7-9" sheetId="3" r:id="rId3"/>
    <sheet name="Div 10-12" sheetId="4" r:id="rId4"/>
    <sheet name="Div 13-15" sheetId="5" r:id="rId5"/>
  </sheets>
  <calcPr calcId="124519"/>
</workbook>
</file>

<file path=xl/calcChain.xml><?xml version="1.0" encoding="utf-8"?>
<calcChain xmlns="http://schemas.openxmlformats.org/spreadsheetml/2006/main">
  <c r="Q9" i="5"/>
  <c r="P9"/>
  <c r="Q20" i="4"/>
  <c r="P20"/>
  <c r="Q19"/>
  <c r="P19"/>
  <c r="Q10"/>
  <c r="P10"/>
  <c r="P9"/>
  <c r="Q27" i="3"/>
  <c r="P27"/>
  <c r="Q15"/>
  <c r="P15"/>
  <c r="Q10"/>
  <c r="P10"/>
  <c r="Q24" i="2"/>
  <c r="P24"/>
  <c r="Q25" i="1"/>
  <c r="P25"/>
  <c r="Q16"/>
  <c r="P16"/>
  <c r="Q17" i="3"/>
  <c r="P17"/>
  <c r="Q9" i="2"/>
  <c r="P9"/>
  <c r="Q27" i="1"/>
  <c r="P27"/>
  <c r="Q23"/>
  <c r="P23"/>
  <c r="Q20"/>
  <c r="P20"/>
  <c r="N9" i="5"/>
  <c r="M9"/>
  <c r="N10"/>
  <c r="M10"/>
  <c r="N20" i="4"/>
  <c r="M20"/>
  <c r="N19"/>
  <c r="M19"/>
  <c r="N10"/>
  <c r="M10"/>
  <c r="N9"/>
  <c r="M9"/>
  <c r="N27" i="3"/>
  <c r="M27"/>
  <c r="N15"/>
  <c r="M15"/>
  <c r="N10"/>
  <c r="M10"/>
  <c r="N24" i="2"/>
  <c r="M24"/>
  <c r="N25" i="1"/>
  <c r="M25"/>
  <c r="N16"/>
  <c r="M16"/>
  <c r="AJ20" i="5"/>
  <c r="Q20"/>
  <c r="P20"/>
  <c r="N20"/>
  <c r="M20"/>
  <c r="N17" i="3"/>
  <c r="M17"/>
  <c r="Q7"/>
  <c r="P7"/>
  <c r="N7"/>
  <c r="M7"/>
  <c r="N9" i="2"/>
  <c r="M9"/>
  <c r="N27" i="1"/>
  <c r="M27"/>
  <c r="N23"/>
  <c r="M23"/>
  <c r="M26" i="4"/>
  <c r="N26"/>
  <c r="P26"/>
  <c r="Q26"/>
  <c r="K17" i="3"/>
  <c r="J17"/>
  <c r="K7"/>
  <c r="J7"/>
  <c r="K9" i="2"/>
  <c r="J9"/>
  <c r="AH9" s="1"/>
  <c r="K27" i="1"/>
  <c r="J27"/>
  <c r="K23"/>
  <c r="J23"/>
  <c r="K20"/>
  <c r="J20"/>
  <c r="K9" i="5"/>
  <c r="J9"/>
  <c r="K10"/>
  <c r="J10"/>
  <c r="K20" i="4"/>
  <c r="J20"/>
  <c r="K19"/>
  <c r="J19"/>
  <c r="K10"/>
  <c r="J10"/>
  <c r="K9"/>
  <c r="J9"/>
  <c r="K27" i="3"/>
  <c r="J27"/>
  <c r="K15"/>
  <c r="J15"/>
  <c r="K10"/>
  <c r="J10"/>
  <c r="K24" i="2"/>
  <c r="J24"/>
  <c r="K25" i="1"/>
  <c r="J25"/>
  <c r="K16"/>
  <c r="J16"/>
  <c r="H9" i="5"/>
  <c r="G9"/>
  <c r="H10"/>
  <c r="G10"/>
  <c r="H19" i="4"/>
  <c r="AI19" s="1"/>
  <c r="G19"/>
  <c r="H20"/>
  <c r="G20"/>
  <c r="G10"/>
  <c r="H9"/>
  <c r="G9"/>
  <c r="G27" i="3"/>
  <c r="H15"/>
  <c r="G15"/>
  <c r="H10"/>
  <c r="G10"/>
  <c r="H24" i="2"/>
  <c r="G24"/>
  <c r="H25" i="1"/>
  <c r="G25"/>
  <c r="H16"/>
  <c r="G16"/>
  <c r="H7" i="3"/>
  <c r="G7"/>
  <c r="H9" i="2"/>
  <c r="G9"/>
  <c r="H27" i="1"/>
  <c r="G27"/>
  <c r="H23"/>
  <c r="G23"/>
  <c r="H20"/>
  <c r="G20"/>
  <c r="E20"/>
  <c r="D20"/>
  <c r="E23"/>
  <c r="D23"/>
  <c r="E27"/>
  <c r="D27"/>
  <c r="E9" i="2"/>
  <c r="D9"/>
  <c r="E7" i="3"/>
  <c r="D7"/>
  <c r="H17"/>
  <c r="G17"/>
  <c r="E17"/>
  <c r="D17"/>
  <c r="K20" i="5"/>
  <c r="J20"/>
  <c r="H20"/>
  <c r="G20"/>
  <c r="E20"/>
  <c r="D20"/>
  <c r="E26" i="4"/>
  <c r="D26"/>
  <c r="E9" i="5"/>
  <c r="D9"/>
  <c r="E10"/>
  <c r="D10"/>
  <c r="E19" i="4"/>
  <c r="D19"/>
  <c r="E20"/>
  <c r="D20"/>
  <c r="E9"/>
  <c r="AI9" s="1"/>
  <c r="D9"/>
  <c r="E10"/>
  <c r="D10"/>
  <c r="E27" i="3"/>
  <c r="D27"/>
  <c r="E15"/>
  <c r="D15"/>
  <c r="E10"/>
  <c r="D10"/>
  <c r="E24" i="2"/>
  <c r="D24"/>
  <c r="E25" i="1"/>
  <c r="D25"/>
  <c r="E16"/>
  <c r="D16"/>
  <c r="AJ20"/>
  <c r="AK7" i="5"/>
  <c r="AJ7"/>
  <c r="AI7"/>
  <c r="AH7"/>
  <c r="AK6" i="2"/>
  <c r="AJ6"/>
  <c r="AI6"/>
  <c r="AH6"/>
  <c r="AK8"/>
  <c r="AJ8"/>
  <c r="AI8"/>
  <c r="AH8"/>
  <c r="AK7"/>
  <c r="AJ7"/>
  <c r="AI7"/>
  <c r="AH7"/>
  <c r="AK10"/>
  <c r="AJ10"/>
  <c r="AI10"/>
  <c r="AH10"/>
  <c r="AJ9"/>
  <c r="AK17"/>
  <c r="AJ17"/>
  <c r="AI17"/>
  <c r="AH17"/>
  <c r="AK18"/>
  <c r="AJ18"/>
  <c r="AI18"/>
  <c r="AH18"/>
  <c r="AK14"/>
  <c r="AJ14"/>
  <c r="AI14"/>
  <c r="AH14"/>
  <c r="AK16"/>
  <c r="AJ16"/>
  <c r="AI16"/>
  <c r="AH16"/>
  <c r="AK15"/>
  <c r="AJ15"/>
  <c r="AI15"/>
  <c r="AH15"/>
  <c r="AK19"/>
  <c r="AJ19"/>
  <c r="AI19"/>
  <c r="AH19"/>
  <c r="AK27" i="5"/>
  <c r="AJ27"/>
  <c r="AI27"/>
  <c r="AH27"/>
  <c r="AK29"/>
  <c r="AJ29"/>
  <c r="AI29"/>
  <c r="AH29"/>
  <c r="AK28"/>
  <c r="AJ28"/>
  <c r="AI28"/>
  <c r="AH28"/>
  <c r="AK30"/>
  <c r="AJ30"/>
  <c r="AI30"/>
  <c r="AH30"/>
  <c r="AK21"/>
  <c r="AJ21"/>
  <c r="AI21"/>
  <c r="AH21"/>
  <c r="AK19"/>
  <c r="AJ19"/>
  <c r="AI19"/>
  <c r="AH19"/>
  <c r="AK18"/>
  <c r="AJ18"/>
  <c r="AI18"/>
  <c r="AH18"/>
  <c r="AK17"/>
  <c r="AJ17"/>
  <c r="AI17"/>
  <c r="AH17"/>
  <c r="AK18" i="4"/>
  <c r="AJ18"/>
  <c r="AI18"/>
  <c r="AH18"/>
  <c r="AK11" i="1"/>
  <c r="AJ11"/>
  <c r="AI11"/>
  <c r="AH11"/>
  <c r="AK12"/>
  <c r="AJ12"/>
  <c r="AI12"/>
  <c r="AH12"/>
  <c r="AH8" i="5"/>
  <c r="AK24" i="1"/>
  <c r="AI10"/>
  <c r="AK23" i="2"/>
  <c r="AJ23"/>
  <c r="AI23"/>
  <c r="AH23"/>
  <c r="AJ30" i="4"/>
  <c r="AI30"/>
  <c r="AK27"/>
  <c r="AJ27"/>
  <c r="AI27"/>
  <c r="AH27"/>
  <c r="AK28"/>
  <c r="AJ28"/>
  <c r="AI28"/>
  <c r="AH28"/>
  <c r="AJ26"/>
  <c r="AK31"/>
  <c r="AJ31"/>
  <c r="AI31"/>
  <c r="AH31"/>
  <c r="AK29"/>
  <c r="AJ29"/>
  <c r="AI29"/>
  <c r="AH29"/>
  <c r="AJ21"/>
  <c r="AI21"/>
  <c r="AJ16"/>
  <c r="AJ20"/>
  <c r="AJ17"/>
  <c r="AJ19"/>
  <c r="AJ9" i="5"/>
  <c r="AK8"/>
  <c r="AJ8"/>
  <c r="AI8"/>
  <c r="AK11"/>
  <c r="AJ11"/>
  <c r="AI11"/>
  <c r="AH11"/>
  <c r="AJ10"/>
  <c r="AJ6"/>
  <c r="AI6"/>
  <c r="AJ10" i="4"/>
  <c r="AJ11"/>
  <c r="AJ9"/>
  <c r="AJ7"/>
  <c r="AJ6"/>
  <c r="AI6"/>
  <c r="AK8"/>
  <c r="AJ8"/>
  <c r="AI8"/>
  <c r="AH8"/>
  <c r="AK24" i="3"/>
  <c r="AJ24"/>
  <c r="AI24"/>
  <c r="AH24"/>
  <c r="AJ26"/>
  <c r="AI26"/>
  <c r="AK28"/>
  <c r="AJ28"/>
  <c r="AI28"/>
  <c r="AH28"/>
  <c r="AJ29"/>
  <c r="AI29"/>
  <c r="AJ27"/>
  <c r="AK25"/>
  <c r="AJ25"/>
  <c r="AI25"/>
  <c r="AH25"/>
  <c r="AK19"/>
  <c r="AJ19"/>
  <c r="AI19"/>
  <c r="AH19"/>
  <c r="AJ18"/>
  <c r="AI18"/>
  <c r="AJ17"/>
  <c r="AJ15"/>
  <c r="AK16"/>
  <c r="AJ16"/>
  <c r="AI16"/>
  <c r="AH16"/>
  <c r="AK6"/>
  <c r="AJ6"/>
  <c r="AI6"/>
  <c r="AH6"/>
  <c r="AJ8"/>
  <c r="AJ10"/>
  <c r="AJ7"/>
  <c r="AK9"/>
  <c r="AJ9"/>
  <c r="AI9"/>
  <c r="AH9"/>
  <c r="AK11"/>
  <c r="AJ11"/>
  <c r="AI11"/>
  <c r="AH11"/>
  <c r="AK26" i="2"/>
  <c r="AJ26"/>
  <c r="AI26"/>
  <c r="AH26"/>
  <c r="AJ24"/>
  <c r="AJ25"/>
  <c r="AI25"/>
  <c r="AJ27"/>
  <c r="AI27"/>
  <c r="AJ26" i="1"/>
  <c r="AI26"/>
  <c r="AJ27"/>
  <c r="AJ23"/>
  <c r="AJ24"/>
  <c r="AI24"/>
  <c r="AH24"/>
  <c r="AJ25"/>
  <c r="AK28"/>
  <c r="AJ28"/>
  <c r="AK18"/>
  <c r="AJ18"/>
  <c r="AI18"/>
  <c r="AH18"/>
  <c r="AK17"/>
  <c r="AJ17"/>
  <c r="AI17"/>
  <c r="AH17"/>
  <c r="AK19"/>
  <c r="AJ19"/>
  <c r="AI19"/>
  <c r="AH19"/>
  <c r="AJ16"/>
  <c r="AK15"/>
  <c r="AJ15"/>
  <c r="AI15"/>
  <c r="AH15"/>
  <c r="AK6"/>
  <c r="AH6"/>
  <c r="AK8"/>
  <c r="AK9"/>
  <c r="AK10"/>
  <c r="AJ8"/>
  <c r="AI8"/>
  <c r="AH8"/>
  <c r="AJ9"/>
  <c r="AI9"/>
  <c r="AH9"/>
  <c r="AJ10"/>
  <c r="AH10"/>
  <c r="AJ7"/>
  <c r="AJ6"/>
  <c r="AI6"/>
  <c r="AH16" l="1"/>
  <c r="AH27"/>
  <c r="AK27"/>
  <c r="AK20"/>
  <c r="AK9" i="5"/>
  <c r="AK10" i="4"/>
  <c r="AH10"/>
  <c r="AK9"/>
  <c r="AK15" i="3"/>
  <c r="AK16" i="1"/>
  <c r="AI20" i="5"/>
  <c r="AH20"/>
  <c r="AI7" i="3"/>
  <c r="AK7"/>
  <c r="AI27" i="1"/>
  <c r="AI20"/>
  <c r="AK19" i="4"/>
  <c r="AI10"/>
  <c r="AH9"/>
  <c r="AH15" i="3"/>
  <c r="AI24" i="2"/>
  <c r="AI25" i="1"/>
  <c r="AK25"/>
  <c r="AK26" i="4"/>
  <c r="AI9" i="5"/>
  <c r="AH9"/>
  <c r="AH19" i="4"/>
  <c r="AI20"/>
  <c r="AI15" i="3"/>
  <c r="AH25" i="1"/>
  <c r="AI16"/>
  <c r="AH7" i="3"/>
  <c r="AI9" i="2"/>
  <c r="AK9"/>
  <c r="AI23" i="1"/>
  <c r="AK23"/>
  <c r="AH20"/>
  <c r="AH23"/>
  <c r="AK20" i="5"/>
  <c r="AI26" i="4"/>
  <c r="AH26"/>
  <c r="AI10" i="3"/>
  <c r="AI16" i="4"/>
  <c r="AI17" i="3"/>
  <c r="AI10" i="5"/>
  <c r="AK26" i="3"/>
  <c r="AK6" i="5"/>
  <c r="AK21" i="4"/>
  <c r="AH6"/>
  <c r="AK29" i="3"/>
  <c r="AK18"/>
  <c r="AI17" i="4"/>
  <c r="AH21"/>
  <c r="AH18" i="3"/>
  <c r="AK25" i="2"/>
  <c r="AH25"/>
  <c r="AH26" i="1"/>
  <c r="AI27" i="3"/>
  <c r="AH6" i="5"/>
  <c r="AH30" i="4"/>
  <c r="AK20"/>
  <c r="AK6"/>
  <c r="AH26" i="3"/>
  <c r="AH24" i="2"/>
  <c r="AH27"/>
  <c r="AH17" i="4"/>
  <c r="AH7"/>
  <c r="AK27" i="3"/>
  <c r="AH8"/>
  <c r="AH10"/>
  <c r="AH16" i="4"/>
  <c r="AI11"/>
  <c r="AH11"/>
  <c r="AI7"/>
  <c r="AK7"/>
  <c r="AH17" i="3"/>
  <c r="AI8"/>
  <c r="AK8"/>
  <c r="AI28" i="1"/>
  <c r="AH28"/>
  <c r="AI7"/>
  <c r="AK7"/>
  <c r="AH7"/>
  <c r="AK30" i="4"/>
  <c r="AH20"/>
  <c r="AH29" i="3"/>
  <c r="AK24" i="2"/>
  <c r="AK27"/>
  <c r="AK26" i="1"/>
  <c r="AH10" i="5"/>
  <c r="AK10"/>
  <c r="AK10" i="3"/>
  <c r="AK16" i="4"/>
  <c r="AK17"/>
  <c r="AK11"/>
  <c r="AH27" i="3"/>
  <c r="AK17"/>
</calcChain>
</file>

<file path=xl/sharedStrings.xml><?xml version="1.0" encoding="utf-8"?>
<sst xmlns="http://schemas.openxmlformats.org/spreadsheetml/2006/main" count="608" uniqueCount="128">
  <si>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</si>
  <si>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</si>
  <si>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</si>
  <si>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</si>
  <si>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</si>
  <si>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</si>
  <si>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</si>
  <si>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</si>
  <si>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</si>
  <si>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</si>
  <si>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AGG.</t>
  </si>
  <si>
    <t>X</t>
  </si>
  <si>
    <t>Pt</t>
  </si>
  <si>
    <t>CTSA Winter Individual Benchrest League</t>
  </si>
  <si>
    <t>Club</t>
  </si>
  <si>
    <t>Name</t>
  </si>
  <si>
    <t>Av.</t>
  </si>
  <si>
    <t>Division 1</t>
  </si>
  <si>
    <t>x</t>
  </si>
  <si>
    <t>Division 2</t>
  </si>
  <si>
    <t>Division 3</t>
  </si>
  <si>
    <t>Division 4</t>
  </si>
  <si>
    <t>Division 5</t>
  </si>
  <si>
    <t>Division 6</t>
  </si>
  <si>
    <t>Division 7</t>
  </si>
  <si>
    <t>Division 8</t>
  </si>
  <si>
    <t>Division 9</t>
  </si>
  <si>
    <t>Division 10</t>
  </si>
  <si>
    <t>Division 13</t>
  </si>
  <si>
    <t>Division 11</t>
  </si>
  <si>
    <t>Division 12</t>
  </si>
  <si>
    <t>Bod</t>
  </si>
  <si>
    <t>John Harvey</t>
  </si>
  <si>
    <t>Hel</t>
  </si>
  <si>
    <t>Terry Curnow</t>
  </si>
  <si>
    <t>Looe</t>
  </si>
  <si>
    <t>David Thomas</t>
  </si>
  <si>
    <t>Sandra Iddon</t>
  </si>
  <si>
    <t>Anita Ivey</t>
  </si>
  <si>
    <t>Corey Shaw</t>
  </si>
  <si>
    <t>Gren Matta</t>
  </si>
  <si>
    <t>S. Ellis</t>
  </si>
  <si>
    <t>St. Aus</t>
  </si>
  <si>
    <t>R. Medland</t>
  </si>
  <si>
    <t>Glyn Mounce</t>
  </si>
  <si>
    <t>Michaela Thomas</t>
  </si>
  <si>
    <t>K. Moore</t>
  </si>
  <si>
    <t>Truro</t>
  </si>
  <si>
    <t>Roy Owen</t>
  </si>
  <si>
    <t>Kevin Grey</t>
  </si>
  <si>
    <t>Christain Mansfield</t>
  </si>
  <si>
    <t>Julie Powell</t>
  </si>
  <si>
    <t>John Hancock</t>
  </si>
  <si>
    <t>Paul Foster</t>
  </si>
  <si>
    <t>Jon Fairey</t>
  </si>
  <si>
    <t>Adrian Rusu</t>
  </si>
  <si>
    <t>Gary Harris</t>
  </si>
  <si>
    <t>Sam Harris</t>
  </si>
  <si>
    <t>N. Puckey</t>
  </si>
  <si>
    <t>Michael Walker</t>
  </si>
  <si>
    <t>Phil Hammond</t>
  </si>
  <si>
    <t>P. Bolton</t>
  </si>
  <si>
    <t>Hugh Napp</t>
  </si>
  <si>
    <t>Paul Hocking</t>
  </si>
  <si>
    <t>Jane Briggs</t>
  </si>
  <si>
    <t>Patsy Battle</t>
  </si>
  <si>
    <t>Jonathan Walker</t>
  </si>
  <si>
    <t>Mark Telford</t>
  </si>
  <si>
    <t>Sue Sutton</t>
  </si>
  <si>
    <t>Wendy Ferris</t>
  </si>
  <si>
    <t>Rod Mingo</t>
  </si>
  <si>
    <t>Shane Allen</t>
  </si>
  <si>
    <t>Phil Sambells</t>
  </si>
  <si>
    <t>Maggie Smith</t>
  </si>
  <si>
    <t>Phil Medlin</t>
  </si>
  <si>
    <t>Andy Ferris</t>
  </si>
  <si>
    <t>Dawn Blake</t>
  </si>
  <si>
    <t>Bryan Baker</t>
  </si>
  <si>
    <t>Roger Pascoe</t>
  </si>
  <si>
    <t>Derek Aunger</t>
  </si>
  <si>
    <t>Stewart Bond</t>
  </si>
  <si>
    <t>Justin Spreckley</t>
  </si>
  <si>
    <t>Dave Husband</t>
  </si>
  <si>
    <t>Scott Powell</t>
  </si>
  <si>
    <t>Dennis Collier</t>
  </si>
  <si>
    <t>Doug Kernick</t>
  </si>
  <si>
    <t>Graham Dunn</t>
  </si>
  <si>
    <t>Di Renton</t>
  </si>
  <si>
    <t>Stephen Powell</t>
  </si>
  <si>
    <t>R. Streamas</t>
  </si>
  <si>
    <t>2024-2025</t>
  </si>
  <si>
    <t>Andy Newman</t>
  </si>
  <si>
    <t>St. A</t>
  </si>
  <si>
    <t>Victor Ellis</t>
  </si>
  <si>
    <t>Lisk</t>
  </si>
  <si>
    <t>T. Bracken</t>
  </si>
  <si>
    <t>Kevin Copestake</t>
  </si>
  <si>
    <t>Jane Goddard</t>
  </si>
  <si>
    <t>Marilyn Ruberry</t>
  </si>
  <si>
    <t>Kevin Morley</t>
  </si>
  <si>
    <t>Darren Hicks</t>
  </si>
  <si>
    <t>Rowen Verguault</t>
  </si>
  <si>
    <t>Paige Sambells</t>
  </si>
  <si>
    <t>Chris Rose</t>
  </si>
  <si>
    <t>Keith Robinson</t>
  </si>
  <si>
    <t>Ian Stapleton</t>
  </si>
  <si>
    <t>Derek Healey</t>
  </si>
  <si>
    <t>Rod Aldred</t>
  </si>
  <si>
    <t>Jon Beddow</t>
  </si>
  <si>
    <t>Andy Evans</t>
  </si>
  <si>
    <t>J. Roberts</t>
  </si>
  <si>
    <t>Hol</t>
  </si>
  <si>
    <t>S. Kirk</t>
  </si>
  <si>
    <t>James Barnett-Viney</t>
  </si>
  <si>
    <t>Division 14</t>
  </si>
  <si>
    <t>Division 15</t>
  </si>
  <si>
    <t>Lisa Jones</t>
  </si>
  <si>
    <t>Rosy Holmes</t>
  </si>
  <si>
    <t>Tim Foch-Gatrell</t>
  </si>
  <si>
    <t>Isaac Ellis</t>
  </si>
  <si>
    <t>Florence Pegler</t>
  </si>
  <si>
    <t>Dave Adams</t>
  </si>
  <si>
    <t>Toby Robinson</t>
  </si>
  <si>
    <t>Richard Putt</t>
  </si>
  <si>
    <t>G. Faulkner</t>
  </si>
  <si>
    <t>Bill Mountain</t>
  </si>
  <si>
    <t>ext</t>
  </si>
  <si>
    <t>Judy Harris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</si>
</sst>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8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V100"/>
  <sheetViews>
    <sheetView tabSelected="1" workbookViewId="0">
      <selection activeCell="A31" sqref="A31"/>
    </sheetView>
  </sheetViews>
  <sheetFormatPr defaultRowHeight="15"/>
  <cols>
    <col min="1" max="1" width="8.7109375" customWidth="1"/>
    <col min="2" max="2" width="13.85546875" customWidth="1"/>
    <col min="3" max="3" width="6.5703125" customWidth="1"/>
    <col min="4" max="4" width="4" customWidth="1"/>
    <col min="5" max="5" width="2.85546875" customWidth="1"/>
    <col min="6" max="6" width="1.7109375" customWidth="1"/>
    <col min="7" max="7" width="4" customWidth="1"/>
    <col min="8" max="8" width="2.7109375" customWidth="1"/>
    <col min="9" max="9" width="1.7109375" customWidth="1"/>
    <col min="10" max="10" width="4" customWidth="1"/>
    <col min="11" max="11" width="2.7109375" customWidth="1"/>
    <col min="12" max="12" width="1.7109375" customWidth="1"/>
    <col min="13" max="13" width="4" customWidth="1"/>
    <col min="14" max="14" width="2.7109375" customWidth="1"/>
    <col min="15" max="15" width="1.7109375" customWidth="1"/>
    <col min="16" max="16" width="4" customWidth="1"/>
    <col min="17" max="17" width="2.7109375" customWidth="1"/>
    <col min="18" max="18" width="1.7109375" customWidth="1"/>
    <col min="19" max="19" width="4" customWidth="1"/>
    <col min="20" max="20" width="2.7109375" customWidth="1"/>
    <col min="21" max="21" width="1.7109375" customWidth="1"/>
    <col min="22" max="22" width="4" customWidth="1"/>
    <col min="23" max="23" width="2.7109375" customWidth="1"/>
    <col min="24" max="24" width="1.7109375" customWidth="1"/>
    <col min="25" max="25" width="4" customWidth="1"/>
    <col min="26" max="26" width="2.7109375" customWidth="1"/>
    <col min="27" max="27" width="1.7109375" customWidth="1"/>
    <col min="28" max="28" width="4" customWidth="1"/>
    <col min="29" max="29" width="2.7109375" customWidth="1"/>
    <col min="30" max="30" width="1.7109375" customWidth="1"/>
    <col min="31" max="31" width="4" customWidth="1"/>
    <col min="32" max="32" width="2.710937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6" customWidth="1"/>
  </cols>
  <sheetData>
    <row r="2" spans="1:74" ht="15.75"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74">
      <c r="A3" s="12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AL3" s="10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74">
      <c r="A4" s="23" t="s">
        <v>17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AL4" s="10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</row>
    <row r="5" spans="1:74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  <c r="AL5" s="2"/>
      <c r="AM5" s="2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2"/>
      <c r="BU5" s="1"/>
      <c r="BV5" s="2"/>
    </row>
    <row r="6" spans="1:74">
      <c r="A6" s="2" t="s">
        <v>35</v>
      </c>
      <c r="B6" s="2" t="s">
        <v>37</v>
      </c>
      <c r="C6" s="18">
        <v>199.33</v>
      </c>
      <c r="D6" s="3">
        <v>200</v>
      </c>
      <c r="E6" s="5">
        <v>6</v>
      </c>
      <c r="F6" s="3">
        <v>2</v>
      </c>
      <c r="G6" s="1">
        <v>199</v>
      </c>
      <c r="H6" s="5">
        <v>9</v>
      </c>
      <c r="I6" s="3">
        <v>1</v>
      </c>
      <c r="J6" s="24">
        <v>199</v>
      </c>
      <c r="K6" s="5">
        <v>10</v>
      </c>
      <c r="L6" s="3">
        <v>1</v>
      </c>
      <c r="M6" s="3">
        <v>200</v>
      </c>
      <c r="N6" s="5">
        <v>7</v>
      </c>
      <c r="O6" s="3">
        <v>3</v>
      </c>
      <c r="P6" s="3">
        <v>200</v>
      </c>
      <c r="Q6" s="5">
        <v>6</v>
      </c>
      <c r="R6" s="3">
        <v>2</v>
      </c>
      <c r="S6" s="3"/>
      <c r="T6" s="5"/>
      <c r="U6" s="3"/>
      <c r="V6" s="3"/>
      <c r="W6" s="5"/>
      <c r="X6" s="3"/>
      <c r="Y6" s="3"/>
      <c r="Z6" s="5"/>
      <c r="AA6" s="3"/>
      <c r="AB6" s="1"/>
      <c r="AC6" s="5"/>
      <c r="AD6" s="3"/>
      <c r="AE6" s="3"/>
      <c r="AF6" s="5"/>
      <c r="AG6" s="3"/>
      <c r="AH6" s="1">
        <f t="shared" ref="AH6:AJ12" si="0">SUM(D6+G6+J6+M6+P6+S6+V6+Y6+AB6+AE6)</f>
        <v>998</v>
      </c>
      <c r="AI6" s="5">
        <f t="shared" si="0"/>
        <v>38</v>
      </c>
      <c r="AJ6" s="3">
        <f t="shared" si="0"/>
        <v>9</v>
      </c>
      <c r="AK6" s="7">
        <f t="shared" ref="AK6:AK12" si="1">IF(COUNT(D6,G6,J6,M6,P6,S6,V6,Y6,AB6,AE6),AVERAGE(D6,G6,J6,M6,P6,S6,V6,Y6,AB6,AE6)," ")</f>
        <v>199.6</v>
      </c>
      <c r="AL6" s="2"/>
      <c r="AM6" s="2"/>
      <c r="AN6" s="2"/>
      <c r="AO6" s="1"/>
      <c r="AP6" s="5"/>
      <c r="AQ6" s="3"/>
      <c r="AR6" s="1"/>
      <c r="AS6" s="5"/>
      <c r="AT6" s="3"/>
      <c r="AU6" s="1"/>
      <c r="AV6" s="5"/>
      <c r="AW6" s="3"/>
      <c r="AX6" s="1"/>
      <c r="AY6" s="5"/>
      <c r="AZ6" s="3"/>
      <c r="BA6" s="1"/>
      <c r="BB6" s="5"/>
      <c r="BC6" s="3"/>
      <c r="BD6" s="1"/>
      <c r="BE6" s="5"/>
      <c r="BF6" s="3"/>
      <c r="BG6" s="1"/>
      <c r="BH6" s="5"/>
      <c r="BI6" s="3"/>
      <c r="BJ6" s="1"/>
      <c r="BK6" s="5"/>
      <c r="BL6" s="3"/>
      <c r="BM6" s="1"/>
      <c r="BN6" s="5"/>
      <c r="BO6" s="3"/>
      <c r="BP6" s="1"/>
      <c r="BQ6" s="5"/>
      <c r="BR6" s="3"/>
      <c r="BS6" s="1"/>
      <c r="BT6" s="5"/>
      <c r="BU6" s="3"/>
      <c r="BV6" s="7"/>
    </row>
    <row r="7" spans="1:74">
      <c r="A7" s="2" t="s">
        <v>92</v>
      </c>
      <c r="B7" s="2" t="s">
        <v>44</v>
      </c>
      <c r="C7" s="18">
        <v>198.83</v>
      </c>
      <c r="D7" s="4">
        <v>200</v>
      </c>
      <c r="E7" s="5">
        <v>6</v>
      </c>
      <c r="F7" s="4">
        <v>2</v>
      </c>
      <c r="G7" s="4">
        <v>200</v>
      </c>
      <c r="H7" s="5">
        <v>6</v>
      </c>
      <c r="I7" s="4">
        <v>2</v>
      </c>
      <c r="J7" s="14">
        <v>198</v>
      </c>
      <c r="K7" s="5">
        <v>3</v>
      </c>
      <c r="L7" s="4"/>
      <c r="M7" s="4">
        <v>200</v>
      </c>
      <c r="N7" s="5">
        <v>3</v>
      </c>
      <c r="O7" s="4">
        <v>1</v>
      </c>
      <c r="P7" s="14">
        <v>199</v>
      </c>
      <c r="Q7" s="5">
        <v>4</v>
      </c>
      <c r="R7" s="4">
        <v>1</v>
      </c>
      <c r="T7" s="5"/>
      <c r="U7" s="4"/>
      <c r="W7" s="5"/>
      <c r="X7" s="4"/>
      <c r="Z7" s="5"/>
      <c r="AA7" s="4"/>
      <c r="AC7" s="5"/>
      <c r="AD7" s="4"/>
      <c r="AF7" s="5"/>
      <c r="AG7" s="4"/>
      <c r="AH7" s="1">
        <f t="shared" si="0"/>
        <v>997</v>
      </c>
      <c r="AI7" s="5">
        <f t="shared" si="0"/>
        <v>22</v>
      </c>
      <c r="AJ7" s="3">
        <f t="shared" si="0"/>
        <v>6</v>
      </c>
      <c r="AK7" s="7">
        <f t="shared" si="1"/>
        <v>199.4</v>
      </c>
      <c r="AL7" s="2"/>
      <c r="AM7" s="2"/>
      <c r="AN7" s="2"/>
      <c r="AP7" s="5"/>
      <c r="AQ7" s="4"/>
      <c r="AS7" s="5"/>
      <c r="AT7" s="4"/>
      <c r="AV7" s="5"/>
      <c r="AW7" s="4"/>
      <c r="AY7" s="5"/>
      <c r="AZ7" s="4"/>
      <c r="BB7" s="5"/>
      <c r="BC7" s="4"/>
      <c r="BE7" s="5"/>
      <c r="BF7" s="4"/>
      <c r="BH7" s="5"/>
      <c r="BI7" s="4"/>
      <c r="BK7" s="5"/>
      <c r="BL7" s="4"/>
      <c r="BN7" s="5"/>
      <c r="BO7" s="4"/>
      <c r="BQ7" s="5"/>
      <c r="BR7" s="4"/>
      <c r="BS7" s="1"/>
      <c r="BT7" s="5"/>
      <c r="BU7" s="3"/>
      <c r="BV7" s="7"/>
    </row>
    <row r="8" spans="1:74">
      <c r="A8" s="2" t="s">
        <v>35</v>
      </c>
      <c r="B8" s="2" t="s">
        <v>38</v>
      </c>
      <c r="C8" s="18">
        <v>199.33</v>
      </c>
      <c r="D8" s="14">
        <v>199</v>
      </c>
      <c r="E8" s="5">
        <v>5</v>
      </c>
      <c r="F8" s="4">
        <v>1</v>
      </c>
      <c r="G8" s="4">
        <v>200</v>
      </c>
      <c r="H8" s="5">
        <v>11</v>
      </c>
      <c r="I8" s="4">
        <v>3</v>
      </c>
      <c r="J8" s="4">
        <v>200</v>
      </c>
      <c r="K8" s="5">
        <v>4</v>
      </c>
      <c r="L8" s="4">
        <v>2</v>
      </c>
      <c r="M8" s="14">
        <v>198</v>
      </c>
      <c r="N8" s="5">
        <v>5</v>
      </c>
      <c r="O8" s="4"/>
      <c r="P8">
        <v>197</v>
      </c>
      <c r="Q8" s="5">
        <v>3</v>
      </c>
      <c r="R8" s="4"/>
      <c r="T8" s="5"/>
      <c r="U8" s="4"/>
      <c r="V8" s="4"/>
      <c r="W8" s="5"/>
      <c r="X8" s="4"/>
      <c r="Y8" s="14"/>
      <c r="Z8" s="5"/>
      <c r="AA8" s="4"/>
      <c r="AC8" s="5"/>
      <c r="AD8" s="4"/>
      <c r="AF8" s="5"/>
      <c r="AG8" s="4"/>
      <c r="AH8" s="1">
        <f t="shared" si="0"/>
        <v>994</v>
      </c>
      <c r="AI8" s="5">
        <f t="shared" si="0"/>
        <v>28</v>
      </c>
      <c r="AJ8" s="3">
        <f t="shared" si="0"/>
        <v>6</v>
      </c>
      <c r="AK8" s="7">
        <f t="shared" si="1"/>
        <v>198.8</v>
      </c>
      <c r="AL8" s="2"/>
      <c r="AM8" s="2"/>
      <c r="AN8" s="2"/>
      <c r="AP8" s="5"/>
      <c r="AQ8" s="4"/>
      <c r="AS8" s="5"/>
      <c r="AT8" s="4"/>
      <c r="AV8" s="5"/>
      <c r="AW8" s="4"/>
      <c r="AY8" s="5"/>
      <c r="AZ8" s="4"/>
      <c r="BB8" s="5"/>
      <c r="BC8" s="4"/>
      <c r="BE8" s="5"/>
      <c r="BF8" s="4"/>
      <c r="BH8" s="5"/>
      <c r="BI8" s="4"/>
      <c r="BK8" s="5"/>
      <c r="BL8" s="4"/>
      <c r="BN8" s="5"/>
      <c r="BO8" s="4"/>
      <c r="BQ8" s="5"/>
      <c r="BR8" s="4"/>
      <c r="BS8" s="1"/>
      <c r="BT8" s="5"/>
      <c r="BU8" s="3"/>
      <c r="BV8" s="7"/>
    </row>
    <row r="9" spans="1:74">
      <c r="A9" s="2" t="s">
        <v>31</v>
      </c>
      <c r="B9" s="2" t="s">
        <v>32</v>
      </c>
      <c r="C9" s="18">
        <v>199.66</v>
      </c>
      <c r="D9" s="4">
        <v>200</v>
      </c>
      <c r="E9" s="13">
        <v>8</v>
      </c>
      <c r="F9" s="4">
        <v>3</v>
      </c>
      <c r="G9" s="14">
        <v>199</v>
      </c>
      <c r="H9" s="5">
        <v>7</v>
      </c>
      <c r="I9" s="4"/>
      <c r="J9" s="14">
        <v>199</v>
      </c>
      <c r="K9" s="5">
        <v>6</v>
      </c>
      <c r="L9" s="4"/>
      <c r="M9" s="4">
        <v>200</v>
      </c>
      <c r="N9" s="5">
        <v>5</v>
      </c>
      <c r="O9" s="4">
        <v>2</v>
      </c>
      <c r="P9" s="14">
        <v>197</v>
      </c>
      <c r="Q9" s="5">
        <v>2</v>
      </c>
      <c r="R9" s="4"/>
      <c r="S9" s="4"/>
      <c r="T9" s="5"/>
      <c r="U9" s="4"/>
      <c r="V9" s="4"/>
      <c r="W9" s="5"/>
      <c r="X9" s="4"/>
      <c r="Y9" s="4"/>
      <c r="Z9" s="5"/>
      <c r="AA9" s="4"/>
      <c r="AB9" s="4"/>
      <c r="AC9" s="5"/>
      <c r="AD9" s="4"/>
      <c r="AE9" s="4"/>
      <c r="AF9" s="5"/>
      <c r="AG9" s="4"/>
      <c r="AH9" s="1">
        <f t="shared" si="0"/>
        <v>995</v>
      </c>
      <c r="AI9" s="5">
        <f t="shared" si="0"/>
        <v>28</v>
      </c>
      <c r="AJ9" s="3">
        <f t="shared" si="0"/>
        <v>5</v>
      </c>
      <c r="AK9" s="7">
        <f t="shared" si="1"/>
        <v>199</v>
      </c>
      <c r="AL9" s="2"/>
      <c r="AM9" s="2"/>
      <c r="AN9" s="2"/>
      <c r="AP9" s="5"/>
      <c r="AQ9" s="4"/>
      <c r="AS9" s="5"/>
      <c r="AT9" s="4"/>
      <c r="AV9" s="5"/>
      <c r="AW9" s="4"/>
      <c r="AY9" s="5"/>
      <c r="AZ9" s="4"/>
      <c r="BB9" s="5"/>
      <c r="BC9" s="4"/>
      <c r="BE9" s="5"/>
      <c r="BF9" s="4"/>
      <c r="BH9" s="5"/>
      <c r="BI9" s="4"/>
      <c r="BK9" s="5"/>
      <c r="BL9" s="4"/>
      <c r="BN9" s="5"/>
      <c r="BO9" s="4"/>
      <c r="BQ9" s="5"/>
      <c r="BR9" s="4"/>
      <c r="BS9" s="1"/>
      <c r="BT9" s="5"/>
      <c r="BU9" s="3"/>
      <c r="BV9" s="7"/>
    </row>
    <row r="10" spans="1:74">
      <c r="A10" s="2" t="s">
        <v>35</v>
      </c>
      <c r="B10" s="2" t="s">
        <v>91</v>
      </c>
      <c r="C10" s="18">
        <v>199.2</v>
      </c>
      <c r="D10">
        <v>198</v>
      </c>
      <c r="E10" s="5">
        <v>3</v>
      </c>
      <c r="F10" s="4"/>
      <c r="G10">
        <v>199</v>
      </c>
      <c r="H10" s="5">
        <v>8</v>
      </c>
      <c r="I10" s="4"/>
      <c r="J10" s="4">
        <v>200</v>
      </c>
      <c r="K10" s="5">
        <v>7</v>
      </c>
      <c r="L10" s="4">
        <v>3</v>
      </c>
      <c r="M10" s="14">
        <v>199</v>
      </c>
      <c r="N10" s="5">
        <v>3</v>
      </c>
      <c r="O10" s="4"/>
      <c r="P10">
        <v>199</v>
      </c>
      <c r="Q10" s="5">
        <v>4</v>
      </c>
      <c r="R10" s="4">
        <v>1</v>
      </c>
      <c r="T10" s="5"/>
      <c r="U10" s="4"/>
      <c r="W10" s="5"/>
      <c r="X10" s="4"/>
      <c r="Z10" s="5"/>
      <c r="AA10" s="4"/>
      <c r="AC10" s="5"/>
      <c r="AD10" s="4"/>
      <c r="AF10" s="5"/>
      <c r="AG10" s="4"/>
      <c r="AH10" s="1">
        <f t="shared" si="0"/>
        <v>995</v>
      </c>
      <c r="AI10" s="5">
        <f t="shared" si="0"/>
        <v>25</v>
      </c>
      <c r="AJ10" s="3">
        <f t="shared" si="0"/>
        <v>4</v>
      </c>
      <c r="AK10" s="7">
        <f t="shared" si="1"/>
        <v>199</v>
      </c>
      <c r="AL10" s="2"/>
      <c r="AM10" s="2"/>
      <c r="AN10" s="2"/>
      <c r="AP10" s="5"/>
      <c r="AQ10" s="4"/>
      <c r="AS10" s="5"/>
      <c r="AT10" s="4"/>
      <c r="AV10" s="5"/>
      <c r="AW10" s="4"/>
      <c r="AY10" s="5"/>
      <c r="AZ10" s="4"/>
      <c r="BB10" s="5"/>
      <c r="BC10" s="4"/>
      <c r="BE10" s="5"/>
      <c r="BF10" s="4"/>
      <c r="BH10" s="5"/>
      <c r="BI10" s="4"/>
      <c r="BK10" s="5"/>
      <c r="BL10" s="4"/>
      <c r="BN10" s="5"/>
      <c r="BO10" s="4"/>
      <c r="BQ10" s="5"/>
      <c r="BR10" s="4"/>
      <c r="BS10" s="1"/>
      <c r="BT10" s="5"/>
      <c r="BU10" s="3"/>
      <c r="BV10" s="7"/>
    </row>
    <row r="11" spans="1:74">
      <c r="A11" s="2" t="s">
        <v>35</v>
      </c>
      <c r="B11" s="2" t="s">
        <v>39</v>
      </c>
      <c r="C11" s="19">
        <v>198.83</v>
      </c>
      <c r="D11">
        <v>197</v>
      </c>
      <c r="E11" s="5">
        <v>4</v>
      </c>
      <c r="G11">
        <v>198</v>
      </c>
      <c r="H11" s="5">
        <v>4</v>
      </c>
      <c r="J11">
        <v>197</v>
      </c>
      <c r="K11" s="5">
        <v>3</v>
      </c>
      <c r="M11">
        <v>199</v>
      </c>
      <c r="N11" s="5">
        <v>4</v>
      </c>
      <c r="P11" s="4">
        <v>200</v>
      </c>
      <c r="Q11" s="5">
        <v>8</v>
      </c>
      <c r="R11" s="4">
        <v>3</v>
      </c>
      <c r="AH11" s="1">
        <f t="shared" si="0"/>
        <v>991</v>
      </c>
      <c r="AI11" s="5">
        <f t="shared" si="0"/>
        <v>23</v>
      </c>
      <c r="AJ11" s="3">
        <f t="shared" si="0"/>
        <v>3</v>
      </c>
      <c r="AK11" s="7">
        <f t="shared" si="1"/>
        <v>198.2</v>
      </c>
      <c r="AL11" s="2"/>
      <c r="AM11" s="2"/>
      <c r="AN11" s="2"/>
      <c r="AP11" s="5"/>
      <c r="AQ11" s="4"/>
      <c r="AS11" s="5"/>
      <c r="AT11" s="4"/>
      <c r="AV11" s="5"/>
      <c r="AW11" s="4"/>
      <c r="AY11" s="5"/>
      <c r="AZ11" s="4"/>
      <c r="BB11" s="5"/>
      <c r="BC11" s="4"/>
      <c r="BE11" s="5"/>
      <c r="BF11" s="4"/>
      <c r="BH11" s="5"/>
      <c r="BI11" s="4"/>
      <c r="BK11" s="5"/>
      <c r="BL11" s="4"/>
      <c r="BN11" s="5"/>
      <c r="BO11" s="4"/>
      <c r="BQ11" s="5"/>
      <c r="BR11" s="4"/>
      <c r="BS11" s="1"/>
      <c r="BT11" s="5"/>
      <c r="BU11" s="3"/>
      <c r="BV11" s="7"/>
    </row>
    <row r="12" spans="1:74">
      <c r="A12" s="2" t="s">
        <v>47</v>
      </c>
      <c r="B12" s="2" t="s">
        <v>48</v>
      </c>
      <c r="C12" s="18">
        <v>198.83</v>
      </c>
      <c r="D12">
        <v>195</v>
      </c>
      <c r="E12" s="5">
        <v>5</v>
      </c>
      <c r="F12" s="4"/>
      <c r="H12" s="5"/>
      <c r="I12" s="4"/>
      <c r="K12" s="5"/>
      <c r="L12" s="4"/>
      <c r="N12" s="5"/>
      <c r="O12" s="4"/>
      <c r="Q12" s="5"/>
      <c r="R12" s="4"/>
      <c r="T12" s="5"/>
      <c r="U12" s="4"/>
      <c r="W12" s="5"/>
      <c r="X12" s="4"/>
      <c r="Z12" s="5"/>
      <c r="AA12" s="4"/>
      <c r="AC12" s="5"/>
      <c r="AD12" s="4"/>
      <c r="AF12" s="5"/>
      <c r="AG12" s="4"/>
      <c r="AH12" s="1">
        <f t="shared" si="0"/>
        <v>195</v>
      </c>
      <c r="AI12" s="5">
        <f t="shared" si="0"/>
        <v>5</v>
      </c>
      <c r="AJ12" s="3">
        <f t="shared" si="0"/>
        <v>0</v>
      </c>
      <c r="AK12" s="7">
        <f t="shared" si="1"/>
        <v>195</v>
      </c>
    </row>
    <row r="13" spans="1:74">
      <c r="A13" s="23" t="s">
        <v>19</v>
      </c>
      <c r="B13" s="2"/>
      <c r="C13" s="2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"/>
      <c r="AJ13" s="1"/>
      <c r="AK13" s="2"/>
    </row>
    <row r="14" spans="1:74">
      <c r="A14" s="2" t="s">
        <v>14</v>
      </c>
      <c r="B14" s="2" t="s">
        <v>15</v>
      </c>
      <c r="C14" s="20" t="s">
        <v>16</v>
      </c>
      <c r="D14" s="1" t="s">
        <v>0</v>
      </c>
      <c r="E14" s="1" t="s">
        <v>18</v>
      </c>
      <c r="F14" s="1"/>
      <c r="G14" s="1" t="s">
        <v>1</v>
      </c>
      <c r="H14" s="1" t="s">
        <v>18</v>
      </c>
      <c r="I14" s="1"/>
      <c r="J14" s="1" t="s">
        <v>2</v>
      </c>
      <c r="K14" s="1" t="s">
        <v>18</v>
      </c>
      <c r="L14" s="1"/>
      <c r="M14" s="1" t="s">
        <v>3</v>
      </c>
      <c r="N14" s="1" t="s">
        <v>18</v>
      </c>
      <c r="O14" s="1"/>
      <c r="P14" s="1" t="s">
        <v>4</v>
      </c>
      <c r="Q14" s="1" t="s">
        <v>18</v>
      </c>
      <c r="R14" s="1"/>
      <c r="S14" s="1" t="s">
        <v>5</v>
      </c>
      <c r="T14" s="1" t="s">
        <v>18</v>
      </c>
      <c r="U14" s="1"/>
      <c r="V14" s="1" t="s">
        <v>6</v>
      </c>
      <c r="W14" s="1" t="s">
        <v>18</v>
      </c>
      <c r="X14" s="1"/>
      <c r="Y14" s="1" t="s">
        <v>7</v>
      </c>
      <c r="Z14" s="1" t="s">
        <v>18</v>
      </c>
      <c r="AA14" s="1"/>
      <c r="AB14" s="1" t="s">
        <v>8</v>
      </c>
      <c r="AC14" s="1" t="s">
        <v>18</v>
      </c>
      <c r="AD14" s="1"/>
      <c r="AE14" s="1" t="s">
        <v>9</v>
      </c>
      <c r="AF14" s="1" t="s">
        <v>18</v>
      </c>
      <c r="AG14" s="1"/>
      <c r="AH14" s="1" t="s">
        <v>10</v>
      </c>
      <c r="AI14" s="2" t="s">
        <v>11</v>
      </c>
      <c r="AJ14" s="1" t="s">
        <v>12</v>
      </c>
      <c r="AK14" s="2" t="s">
        <v>16</v>
      </c>
    </row>
    <row r="15" spans="1:74">
      <c r="A15" s="2" t="s">
        <v>92</v>
      </c>
      <c r="B15" s="2" t="s">
        <v>121</v>
      </c>
      <c r="C15" s="18">
        <v>198.16</v>
      </c>
      <c r="D15" s="1">
        <v>199</v>
      </c>
      <c r="E15" s="5">
        <v>2</v>
      </c>
      <c r="F15" s="3">
        <v>1</v>
      </c>
      <c r="G15" s="3">
        <v>200</v>
      </c>
      <c r="H15" s="5">
        <v>3</v>
      </c>
      <c r="I15" s="3">
        <v>3</v>
      </c>
      <c r="J15" s="3">
        <v>200</v>
      </c>
      <c r="K15" s="5">
        <v>5</v>
      </c>
      <c r="L15" s="3">
        <v>3</v>
      </c>
      <c r="M15" s="3">
        <v>200</v>
      </c>
      <c r="N15" s="5">
        <v>6</v>
      </c>
      <c r="O15" s="3">
        <v>3</v>
      </c>
      <c r="P15" s="3">
        <v>200</v>
      </c>
      <c r="Q15" s="5">
        <v>2</v>
      </c>
      <c r="R15" s="3">
        <v>2</v>
      </c>
      <c r="S15" s="1"/>
      <c r="T15" s="5"/>
      <c r="U15" s="3"/>
      <c r="V15" s="1"/>
      <c r="W15" s="5"/>
      <c r="X15" s="3"/>
      <c r="Y15" s="1"/>
      <c r="Z15" s="5"/>
      <c r="AA15" s="3"/>
      <c r="AB15" s="1"/>
      <c r="AC15" s="5"/>
      <c r="AD15" s="3"/>
      <c r="AE15" s="3"/>
      <c r="AF15" s="5"/>
      <c r="AG15" s="3"/>
      <c r="AH15" s="1">
        <f t="shared" ref="AH15:AJ20" si="2">SUM(D15+G15+J15+M15+P15+S15+V15+Y15+AB15+AE15)</f>
        <v>999</v>
      </c>
      <c r="AI15" s="5">
        <f t="shared" si="2"/>
        <v>18</v>
      </c>
      <c r="AJ15" s="3">
        <f t="shared" si="2"/>
        <v>12</v>
      </c>
      <c r="AK15" s="7">
        <f t="shared" ref="AK15:AK20" si="3">IF(COUNT(D15,G15,J15,M15,P15,S15,V15,Y15,AB15,AE15),AVERAGE(D15,G15,J15,M15,P15,S15,V15,Y15,AB15,AE15)," ")</f>
        <v>199.8</v>
      </c>
    </row>
    <row r="16" spans="1:74">
      <c r="A16" s="2" t="s">
        <v>33</v>
      </c>
      <c r="B16" s="2" t="s">
        <v>63</v>
      </c>
      <c r="C16" s="18">
        <v>198.33</v>
      </c>
      <c r="D16" s="4">
        <f>100+100</f>
        <v>200</v>
      </c>
      <c r="E16" s="5">
        <f>3+7</f>
        <v>10</v>
      </c>
      <c r="F16" s="4">
        <v>3</v>
      </c>
      <c r="G16">
        <f>99+99</f>
        <v>198</v>
      </c>
      <c r="H16" s="5">
        <f>3+3</f>
        <v>6</v>
      </c>
      <c r="I16" s="4">
        <v>2</v>
      </c>
      <c r="J16">
        <f>98+98</f>
        <v>196</v>
      </c>
      <c r="K16" s="5">
        <f>2+3</f>
        <v>5</v>
      </c>
      <c r="L16" s="4"/>
      <c r="M16" s="14">
        <f>100+98</f>
        <v>198</v>
      </c>
      <c r="N16" s="5">
        <f>4+2</f>
        <v>6</v>
      </c>
      <c r="O16" s="4">
        <v>1</v>
      </c>
      <c r="P16" s="14">
        <f>99+100</f>
        <v>199</v>
      </c>
      <c r="Q16" s="5">
        <f>3+4</f>
        <v>7</v>
      </c>
      <c r="R16" s="4">
        <v>1</v>
      </c>
      <c r="T16" s="5"/>
      <c r="U16" s="4"/>
      <c r="V16" s="4"/>
      <c r="W16" s="5"/>
      <c r="X16" s="4"/>
      <c r="Y16" s="14"/>
      <c r="Z16" s="5"/>
      <c r="AA16" s="4"/>
      <c r="AC16" s="5"/>
      <c r="AD16" s="4"/>
      <c r="AF16" s="5"/>
      <c r="AG16" s="4"/>
      <c r="AH16" s="1">
        <f t="shared" si="2"/>
        <v>991</v>
      </c>
      <c r="AI16" s="5">
        <f t="shared" si="2"/>
        <v>34</v>
      </c>
      <c r="AJ16" s="3">
        <f t="shared" si="2"/>
        <v>7</v>
      </c>
      <c r="AK16" s="7">
        <f t="shared" si="3"/>
        <v>198.2</v>
      </c>
    </row>
    <row r="17" spans="1:37">
      <c r="A17" s="2" t="s">
        <v>35</v>
      </c>
      <c r="B17" s="2" t="s">
        <v>62</v>
      </c>
      <c r="C17" s="18">
        <v>198</v>
      </c>
      <c r="D17">
        <v>199</v>
      </c>
      <c r="E17" s="5">
        <v>4</v>
      </c>
      <c r="F17" s="4">
        <v>2</v>
      </c>
      <c r="G17">
        <v>197</v>
      </c>
      <c r="H17" s="5">
        <v>5</v>
      </c>
      <c r="I17" s="4"/>
      <c r="J17">
        <v>198</v>
      </c>
      <c r="K17" s="5">
        <v>4</v>
      </c>
      <c r="L17" s="4">
        <v>1</v>
      </c>
      <c r="M17">
        <v>199</v>
      </c>
      <c r="N17" s="5">
        <v>7</v>
      </c>
      <c r="O17" s="4">
        <v>2</v>
      </c>
      <c r="P17" s="4">
        <v>200</v>
      </c>
      <c r="Q17" s="5">
        <v>7</v>
      </c>
      <c r="R17" s="4">
        <v>3</v>
      </c>
      <c r="T17" s="5"/>
      <c r="U17" s="4"/>
      <c r="W17" s="5"/>
      <c r="X17" s="4"/>
      <c r="Z17" s="5"/>
      <c r="AA17" s="4"/>
      <c r="AC17" s="5"/>
      <c r="AD17" s="4"/>
      <c r="AF17" s="5"/>
      <c r="AG17" s="4"/>
      <c r="AH17" s="1">
        <f t="shared" si="2"/>
        <v>993</v>
      </c>
      <c r="AI17" s="5">
        <f t="shared" si="2"/>
        <v>27</v>
      </c>
      <c r="AJ17" s="3">
        <f t="shared" si="2"/>
        <v>8</v>
      </c>
      <c r="AK17" s="7">
        <f t="shared" si="3"/>
        <v>198.6</v>
      </c>
    </row>
    <row r="18" spans="1:37">
      <c r="A18" s="2" t="s">
        <v>92</v>
      </c>
      <c r="B18" s="2" t="s">
        <v>40</v>
      </c>
      <c r="C18" s="18">
        <v>198</v>
      </c>
      <c r="D18">
        <v>198</v>
      </c>
      <c r="E18" s="5">
        <v>4</v>
      </c>
      <c r="F18" s="4"/>
      <c r="G18">
        <v>198</v>
      </c>
      <c r="H18" s="5">
        <v>1</v>
      </c>
      <c r="I18" s="4">
        <v>1</v>
      </c>
      <c r="J18">
        <v>199</v>
      </c>
      <c r="K18" s="5">
        <v>2</v>
      </c>
      <c r="L18" s="4">
        <v>2</v>
      </c>
      <c r="M18">
        <v>195</v>
      </c>
      <c r="N18" s="5">
        <v>4</v>
      </c>
      <c r="O18" s="4"/>
      <c r="P18">
        <v>199</v>
      </c>
      <c r="Q18" s="5">
        <v>2</v>
      </c>
      <c r="R18" s="4"/>
      <c r="T18" s="5"/>
      <c r="U18" s="4"/>
      <c r="W18" s="5"/>
      <c r="X18" s="4"/>
      <c r="Z18" s="5"/>
      <c r="AA18" s="4"/>
      <c r="AC18" s="5"/>
      <c r="AD18" s="4"/>
      <c r="AF18" s="5"/>
      <c r="AG18" s="4"/>
      <c r="AH18" s="1">
        <f t="shared" si="2"/>
        <v>989</v>
      </c>
      <c r="AI18" s="5">
        <f t="shared" si="2"/>
        <v>13</v>
      </c>
      <c r="AJ18" s="3">
        <f t="shared" si="2"/>
        <v>3</v>
      </c>
      <c r="AK18" s="7">
        <f t="shared" si="3"/>
        <v>197.8</v>
      </c>
    </row>
    <row r="19" spans="1:37">
      <c r="A19" s="2" t="s">
        <v>35</v>
      </c>
      <c r="B19" s="2" t="s">
        <v>93</v>
      </c>
      <c r="C19" s="18">
        <v>198.2</v>
      </c>
      <c r="D19">
        <v>192</v>
      </c>
      <c r="E19" s="5">
        <v>2</v>
      </c>
      <c r="F19" s="4"/>
      <c r="G19" s="14">
        <v>195</v>
      </c>
      <c r="H19" s="5">
        <v>4</v>
      </c>
      <c r="I19" s="4"/>
      <c r="J19" s="14">
        <v>192</v>
      </c>
      <c r="K19" s="5">
        <v>1</v>
      </c>
      <c r="L19" s="4"/>
      <c r="M19">
        <v>193</v>
      </c>
      <c r="N19" s="5">
        <v>1</v>
      </c>
      <c r="O19" s="4"/>
      <c r="P19">
        <v>198</v>
      </c>
      <c r="Q19" s="5">
        <v>2</v>
      </c>
      <c r="R19" s="4"/>
      <c r="T19" s="5"/>
      <c r="U19" s="4"/>
      <c r="W19" s="5"/>
      <c r="X19" s="4"/>
      <c r="Z19" s="5"/>
      <c r="AA19" s="4"/>
      <c r="AC19" s="5"/>
      <c r="AD19" s="4"/>
      <c r="AF19" s="5"/>
      <c r="AG19" s="4"/>
      <c r="AH19" s="1">
        <f t="shared" si="2"/>
        <v>970</v>
      </c>
      <c r="AI19" s="5">
        <f t="shared" si="2"/>
        <v>10</v>
      </c>
      <c r="AJ19" s="3">
        <f t="shared" si="2"/>
        <v>0</v>
      </c>
      <c r="AK19" s="7">
        <f t="shared" si="3"/>
        <v>194</v>
      </c>
    </row>
    <row r="20" spans="1:37">
      <c r="A20" s="2" t="s">
        <v>94</v>
      </c>
      <c r="B20" s="2" t="s">
        <v>120</v>
      </c>
      <c r="C20" s="18">
        <v>198</v>
      </c>
      <c r="D20">
        <f>96+95</f>
        <v>191</v>
      </c>
      <c r="E20" s="5">
        <f>0+0</f>
        <v>0</v>
      </c>
      <c r="F20" s="4"/>
      <c r="G20">
        <f>98+97</f>
        <v>195</v>
      </c>
      <c r="H20" s="6">
        <f>1+0</f>
        <v>1</v>
      </c>
      <c r="I20" s="4"/>
      <c r="J20">
        <f>97+98</f>
        <v>195</v>
      </c>
      <c r="K20" s="6">
        <f>1+1</f>
        <v>2</v>
      </c>
      <c r="L20" s="4"/>
      <c r="N20" s="6"/>
      <c r="O20" s="4"/>
      <c r="P20">
        <f>97+98</f>
        <v>195</v>
      </c>
      <c r="Q20" s="6">
        <f>0+1</f>
        <v>1</v>
      </c>
      <c r="R20" s="4"/>
      <c r="T20" s="6"/>
      <c r="U20" s="4"/>
      <c r="W20" s="6"/>
      <c r="X20" s="4"/>
      <c r="Z20" s="6"/>
      <c r="AA20" s="4"/>
      <c r="AC20" s="6"/>
      <c r="AD20" s="4"/>
      <c r="AF20" s="6"/>
      <c r="AG20" s="4"/>
      <c r="AH20" s="1">
        <f t="shared" si="2"/>
        <v>776</v>
      </c>
      <c r="AI20" s="5">
        <f t="shared" si="2"/>
        <v>4</v>
      </c>
      <c r="AJ20" s="3">
        <f t="shared" si="2"/>
        <v>0</v>
      </c>
      <c r="AK20" s="7">
        <f t="shared" si="3"/>
        <v>194</v>
      </c>
    </row>
    <row r="21" spans="1:37">
      <c r="A21" s="23" t="s">
        <v>20</v>
      </c>
      <c r="B21" s="2"/>
      <c r="C21" s="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1"/>
      <c r="AK21" s="2"/>
    </row>
    <row r="22" spans="1:37">
      <c r="A22" s="2" t="s">
        <v>14</v>
      </c>
      <c r="B22" s="2" t="s">
        <v>15</v>
      </c>
      <c r="C22" s="20" t="s">
        <v>16</v>
      </c>
      <c r="D22" s="1" t="s">
        <v>0</v>
      </c>
      <c r="E22" s="1" t="s">
        <v>18</v>
      </c>
      <c r="F22" s="1"/>
      <c r="G22" s="1" t="s">
        <v>1</v>
      </c>
      <c r="H22" s="1" t="s">
        <v>18</v>
      </c>
      <c r="I22" s="1"/>
      <c r="J22" s="1" t="s">
        <v>2</v>
      </c>
      <c r="K22" s="1" t="s">
        <v>18</v>
      </c>
      <c r="L22" s="1"/>
      <c r="M22" s="1" t="s">
        <v>3</v>
      </c>
      <c r="N22" s="1" t="s">
        <v>18</v>
      </c>
      <c r="O22" s="1"/>
      <c r="P22" s="1" t="s">
        <v>4</v>
      </c>
      <c r="Q22" s="1" t="s">
        <v>18</v>
      </c>
      <c r="R22" s="1"/>
      <c r="S22" s="1" t="s">
        <v>5</v>
      </c>
      <c r="T22" s="1" t="s">
        <v>18</v>
      </c>
      <c r="U22" s="1"/>
      <c r="V22" s="1" t="s">
        <v>6</v>
      </c>
      <c r="W22" s="1" t="s">
        <v>18</v>
      </c>
      <c r="X22" s="1"/>
      <c r="Y22" s="1" t="s">
        <v>7</v>
      </c>
      <c r="Z22" s="1" t="s">
        <v>18</v>
      </c>
      <c r="AA22" s="1"/>
      <c r="AB22" s="1" t="s">
        <v>8</v>
      </c>
      <c r="AC22" s="1" t="s">
        <v>18</v>
      </c>
      <c r="AD22" s="1"/>
      <c r="AE22" s="1" t="s">
        <v>9</v>
      </c>
      <c r="AF22" s="1" t="s">
        <v>18</v>
      </c>
      <c r="AG22" s="1"/>
      <c r="AH22" s="1" t="s">
        <v>10</v>
      </c>
      <c r="AI22" s="2" t="s">
        <v>11</v>
      </c>
      <c r="AJ22" s="1" t="s">
        <v>12</v>
      </c>
      <c r="AK22" s="2" t="s">
        <v>16</v>
      </c>
    </row>
    <row r="23" spans="1:37">
      <c r="A23" s="2" t="s">
        <v>94</v>
      </c>
      <c r="B23" s="2" t="s">
        <v>55</v>
      </c>
      <c r="C23" s="18">
        <v>197.5</v>
      </c>
      <c r="D23" s="4">
        <f>100+100</f>
        <v>200</v>
      </c>
      <c r="E23" s="5">
        <f>2+5</f>
        <v>7</v>
      </c>
      <c r="F23" s="4">
        <v>3</v>
      </c>
      <c r="G23">
        <f>100+99</f>
        <v>199</v>
      </c>
      <c r="H23" s="5">
        <f>3+5</f>
        <v>8</v>
      </c>
      <c r="I23" s="4">
        <v>2</v>
      </c>
      <c r="J23">
        <f>99+99</f>
        <v>198</v>
      </c>
      <c r="K23" s="5">
        <f>3+2</f>
        <v>5</v>
      </c>
      <c r="L23" s="4">
        <v>1</v>
      </c>
      <c r="M23">
        <f>99+99</f>
        <v>198</v>
      </c>
      <c r="N23" s="5">
        <f>3+1</f>
        <v>4</v>
      </c>
      <c r="O23" s="4">
        <v>2</v>
      </c>
      <c r="P23">
        <f>99+100</f>
        <v>199</v>
      </c>
      <c r="Q23" s="5">
        <f>3+3</f>
        <v>6</v>
      </c>
      <c r="R23" s="4">
        <v>2</v>
      </c>
      <c r="S23" s="4"/>
      <c r="T23" s="5"/>
      <c r="U23" s="4"/>
      <c r="W23" s="5"/>
      <c r="X23" s="4"/>
      <c r="Z23" s="5"/>
      <c r="AA23" s="4"/>
      <c r="AC23" s="5"/>
      <c r="AD23" s="4"/>
      <c r="AF23" s="5"/>
      <c r="AG23" s="4"/>
      <c r="AH23" s="1">
        <f t="shared" ref="AH23:AJ28" si="4">SUM(D23+G23+J23+M23+P23+S23+V23+Y23+AB23+AE23)</f>
        <v>994</v>
      </c>
      <c r="AI23" s="5">
        <f t="shared" si="4"/>
        <v>30</v>
      </c>
      <c r="AJ23" s="3">
        <f t="shared" si="4"/>
        <v>10</v>
      </c>
      <c r="AK23" s="7">
        <f t="shared" ref="AK23:AK28" si="5">IF(COUNT(D23,G23,J23,M23,P23,S23,V23,Y23,AB23,AE23),AVERAGE(D23,G23,J23,M23,P23,S23,V23,Y23,AB23,AE23)," ")</f>
        <v>198.8</v>
      </c>
    </row>
    <row r="24" spans="1:37">
      <c r="A24" s="2" t="s">
        <v>35</v>
      </c>
      <c r="B24" s="2" t="s">
        <v>45</v>
      </c>
      <c r="C24" s="18">
        <v>197.67</v>
      </c>
      <c r="D24" s="4">
        <v>200</v>
      </c>
      <c r="E24" s="5">
        <v>5</v>
      </c>
      <c r="F24" s="4">
        <v>2</v>
      </c>
      <c r="G24">
        <v>198</v>
      </c>
      <c r="H24" s="5">
        <v>3</v>
      </c>
      <c r="I24" s="4"/>
      <c r="J24">
        <v>197</v>
      </c>
      <c r="K24" s="5">
        <v>4</v>
      </c>
      <c r="L24" s="4"/>
      <c r="M24">
        <v>199</v>
      </c>
      <c r="N24" s="5">
        <v>7</v>
      </c>
      <c r="O24" s="4">
        <v>3</v>
      </c>
      <c r="P24" s="4">
        <v>200</v>
      </c>
      <c r="Q24" s="5">
        <v>3</v>
      </c>
      <c r="R24" s="4">
        <v>3</v>
      </c>
      <c r="T24" s="5"/>
      <c r="U24" s="4"/>
      <c r="W24" s="5"/>
      <c r="X24" s="4"/>
      <c r="Z24" s="5"/>
      <c r="AA24" s="4"/>
      <c r="AC24" s="5"/>
      <c r="AD24" s="4"/>
      <c r="AF24" s="5"/>
      <c r="AG24" s="4"/>
      <c r="AH24" s="1">
        <f t="shared" si="4"/>
        <v>994</v>
      </c>
      <c r="AI24" s="5">
        <f t="shared" si="4"/>
        <v>22</v>
      </c>
      <c r="AJ24" s="3">
        <f t="shared" si="4"/>
        <v>8</v>
      </c>
      <c r="AK24" s="7">
        <f t="shared" si="5"/>
        <v>198.8</v>
      </c>
    </row>
    <row r="25" spans="1:37">
      <c r="A25" s="2" t="s">
        <v>33</v>
      </c>
      <c r="B25" s="2" t="s">
        <v>34</v>
      </c>
      <c r="C25" s="18">
        <v>197.6</v>
      </c>
      <c r="D25">
        <f>99+100</f>
        <v>199</v>
      </c>
      <c r="E25" s="5">
        <f>1+2</f>
        <v>3</v>
      </c>
      <c r="F25" s="4"/>
      <c r="G25" s="4">
        <f>100+100</f>
        <v>200</v>
      </c>
      <c r="H25" s="5">
        <f>5+3</f>
        <v>8</v>
      </c>
      <c r="I25" s="4">
        <v>3</v>
      </c>
      <c r="J25" s="14">
        <f>99+100</f>
        <v>199</v>
      </c>
      <c r="K25" s="5">
        <f>1+4</f>
        <v>5</v>
      </c>
      <c r="L25" s="4">
        <v>2</v>
      </c>
      <c r="M25">
        <f>99+99</f>
        <v>198</v>
      </c>
      <c r="N25" s="5">
        <f>2+1</f>
        <v>3</v>
      </c>
      <c r="O25" s="4">
        <v>1</v>
      </c>
      <c r="P25">
        <f>98+99</f>
        <v>197</v>
      </c>
      <c r="Q25" s="5">
        <f>3+1</f>
        <v>4</v>
      </c>
      <c r="R25" s="4"/>
      <c r="T25" s="5"/>
      <c r="U25" s="4"/>
      <c r="W25" s="5"/>
      <c r="X25" s="4"/>
      <c r="Z25" s="5"/>
      <c r="AA25" s="4"/>
      <c r="AB25" s="4"/>
      <c r="AC25" s="5"/>
      <c r="AD25" s="4"/>
      <c r="AF25" s="5"/>
      <c r="AG25" s="4"/>
      <c r="AH25" s="1">
        <f t="shared" si="4"/>
        <v>993</v>
      </c>
      <c r="AI25" s="5">
        <f t="shared" si="4"/>
        <v>23</v>
      </c>
      <c r="AJ25" s="3">
        <f t="shared" si="4"/>
        <v>6</v>
      </c>
      <c r="AK25" s="7">
        <f t="shared" si="5"/>
        <v>198.6</v>
      </c>
    </row>
    <row r="26" spans="1:37">
      <c r="A26" s="2" t="s">
        <v>47</v>
      </c>
      <c r="B26" s="2" t="s">
        <v>57</v>
      </c>
      <c r="C26" s="18">
        <v>197.67</v>
      </c>
      <c r="D26">
        <v>197</v>
      </c>
      <c r="E26" s="5">
        <v>3</v>
      </c>
      <c r="F26" s="4"/>
      <c r="G26">
        <v>198</v>
      </c>
      <c r="H26" s="5">
        <v>6</v>
      </c>
      <c r="I26" s="4">
        <v>1</v>
      </c>
      <c r="J26" s="4">
        <v>200</v>
      </c>
      <c r="K26" s="5">
        <v>9</v>
      </c>
      <c r="L26" s="4">
        <v>3</v>
      </c>
      <c r="M26" s="14">
        <v>195</v>
      </c>
      <c r="N26" s="5">
        <v>5</v>
      </c>
      <c r="O26" s="4"/>
      <c r="P26" s="14">
        <v>196</v>
      </c>
      <c r="Q26" s="5">
        <v>4</v>
      </c>
      <c r="R26" s="4"/>
      <c r="T26" s="5"/>
      <c r="U26" s="4"/>
      <c r="W26" s="5"/>
      <c r="X26" s="4"/>
      <c r="Z26" s="5"/>
      <c r="AA26" s="4"/>
      <c r="AC26" s="5"/>
      <c r="AD26" s="4"/>
      <c r="AF26" s="5"/>
      <c r="AG26" s="4"/>
      <c r="AH26" s="1">
        <f t="shared" si="4"/>
        <v>986</v>
      </c>
      <c r="AI26" s="5">
        <f t="shared" si="4"/>
        <v>27</v>
      </c>
      <c r="AJ26" s="3">
        <f t="shared" si="4"/>
        <v>4</v>
      </c>
      <c r="AK26" s="7">
        <f t="shared" si="5"/>
        <v>197.2</v>
      </c>
    </row>
    <row r="27" spans="1:37">
      <c r="A27" s="2" t="s">
        <v>94</v>
      </c>
      <c r="B27" s="2" t="s">
        <v>59</v>
      </c>
      <c r="C27" s="18">
        <v>197.83</v>
      </c>
      <c r="D27">
        <f>99+100</f>
        <v>199</v>
      </c>
      <c r="E27" s="5">
        <f>2+3</f>
        <v>5</v>
      </c>
      <c r="F27" s="4">
        <v>1</v>
      </c>
      <c r="G27">
        <f>99+97</f>
        <v>196</v>
      </c>
      <c r="H27" s="5">
        <f>1+1</f>
        <v>2</v>
      </c>
      <c r="I27" s="4"/>
      <c r="J27">
        <f>100+96</f>
        <v>196</v>
      </c>
      <c r="K27" s="5">
        <f>5+2</f>
        <v>7</v>
      </c>
      <c r="L27" s="4"/>
      <c r="M27">
        <f>99+98</f>
        <v>197</v>
      </c>
      <c r="N27" s="5">
        <f>1+1</f>
        <v>2</v>
      </c>
      <c r="O27" s="4"/>
      <c r="P27">
        <f>99+98</f>
        <v>197</v>
      </c>
      <c r="Q27" s="5">
        <f>3+2</f>
        <v>5</v>
      </c>
      <c r="R27" s="4">
        <v>1</v>
      </c>
      <c r="T27" s="5"/>
      <c r="U27" s="4"/>
      <c r="V27" s="4"/>
      <c r="W27" s="5"/>
      <c r="X27" s="4"/>
      <c r="Y27" s="14"/>
      <c r="Z27" s="5"/>
      <c r="AA27" s="4"/>
      <c r="AB27" s="4"/>
      <c r="AC27" s="5"/>
      <c r="AD27" s="4"/>
      <c r="AE27" s="14"/>
      <c r="AF27" s="5"/>
      <c r="AG27" s="4"/>
      <c r="AH27" s="1">
        <f t="shared" si="4"/>
        <v>985</v>
      </c>
      <c r="AI27" s="5">
        <f t="shared" si="4"/>
        <v>21</v>
      </c>
      <c r="AJ27" s="3">
        <f t="shared" si="4"/>
        <v>2</v>
      </c>
      <c r="AK27" s="7">
        <f t="shared" si="5"/>
        <v>197</v>
      </c>
    </row>
    <row r="28" spans="1:37">
      <c r="A28" s="2" t="s">
        <v>94</v>
      </c>
      <c r="B28" s="2" t="s">
        <v>36</v>
      </c>
      <c r="C28" s="18">
        <v>197.5</v>
      </c>
      <c r="D28" s="1"/>
      <c r="E28" s="5"/>
      <c r="F28" s="3"/>
      <c r="G28" s="3"/>
      <c r="H28" s="5"/>
      <c r="I28" s="3"/>
      <c r="J28" s="1"/>
      <c r="K28" s="5"/>
      <c r="L28" s="3"/>
      <c r="M28" s="1"/>
      <c r="N28" s="5"/>
      <c r="O28" s="3"/>
      <c r="P28" s="1"/>
      <c r="Q28" s="5"/>
      <c r="R28" s="3"/>
      <c r="S28" s="1"/>
      <c r="T28" s="5"/>
      <c r="U28" s="3"/>
      <c r="V28" s="1"/>
      <c r="W28" s="5"/>
      <c r="X28" s="3"/>
      <c r="Y28" s="1"/>
      <c r="Z28" s="5"/>
      <c r="AA28" s="3"/>
      <c r="AB28" s="1"/>
      <c r="AC28" s="5"/>
      <c r="AD28" s="3"/>
      <c r="AE28" s="1"/>
      <c r="AF28" s="5"/>
      <c r="AG28" s="3"/>
      <c r="AH28" s="1">
        <f t="shared" si="4"/>
        <v>0</v>
      </c>
      <c r="AI28" s="5">
        <f t="shared" si="4"/>
        <v>0</v>
      </c>
      <c r="AJ28" s="3">
        <f t="shared" si="4"/>
        <v>0</v>
      </c>
      <c r="AK28" s="7" t="str">
        <f t="shared" si="5"/>
        <v xml:space="preserve"> </v>
      </c>
    </row>
    <row r="29" spans="1:37">
      <c r="A29" s="2"/>
      <c r="B29" s="2"/>
      <c r="C29" s="2"/>
      <c r="E29" s="6"/>
      <c r="F29" s="4"/>
      <c r="H29" s="6"/>
      <c r="I29" s="4"/>
      <c r="K29" s="6"/>
      <c r="L29" s="4"/>
      <c r="N29" s="6"/>
      <c r="O29" s="4"/>
      <c r="Q29" s="6"/>
      <c r="R29" s="4"/>
      <c r="T29" s="6"/>
      <c r="U29" s="4"/>
      <c r="W29" s="6"/>
      <c r="X29" s="4"/>
      <c r="Z29" s="6"/>
      <c r="AA29" s="4"/>
      <c r="AC29" s="6"/>
      <c r="AD29" s="4"/>
      <c r="AF29" s="6"/>
      <c r="AG29" s="4"/>
      <c r="AH29" s="1"/>
      <c r="AI29" s="5"/>
      <c r="AJ29" s="3"/>
      <c r="AK29" s="7"/>
    </row>
    <row r="30" spans="1:37">
      <c r="A30" s="2"/>
      <c r="B30" s="2"/>
      <c r="C30" s="2"/>
      <c r="E30" s="6"/>
      <c r="F30" s="4"/>
      <c r="H30" s="6"/>
      <c r="I30" s="4"/>
      <c r="K30" s="6"/>
      <c r="L30" s="4"/>
      <c r="N30" s="6"/>
      <c r="O30" s="4"/>
      <c r="Q30" s="6"/>
      <c r="R30" s="4"/>
      <c r="T30" s="6"/>
      <c r="U30" s="4"/>
      <c r="W30" s="6"/>
      <c r="X30" s="4"/>
      <c r="Z30" s="6"/>
      <c r="AA30" s="4"/>
      <c r="AC30" s="6"/>
      <c r="AD30" s="4"/>
      <c r="AF30" s="6"/>
      <c r="AG30" s="4"/>
      <c r="AH30" s="1"/>
      <c r="AI30" s="5"/>
      <c r="AJ30" s="3"/>
      <c r="AK30" s="7"/>
    </row>
    <row r="31" spans="1:37">
      <c r="A31" s="2"/>
      <c r="B31" s="2"/>
      <c r="C31" s="2"/>
      <c r="E31" s="6"/>
      <c r="F31" s="4"/>
      <c r="H31" s="6"/>
      <c r="I31" s="4"/>
      <c r="K31" s="6"/>
      <c r="L31" s="4"/>
      <c r="N31" s="6"/>
      <c r="O31" s="4"/>
      <c r="Q31" s="6"/>
      <c r="R31" s="4"/>
      <c r="T31" s="6"/>
      <c r="U31" s="4"/>
      <c r="W31" s="6"/>
      <c r="X31" s="4"/>
      <c r="Z31" s="6"/>
      <c r="AA31" s="4"/>
      <c r="AC31" s="6"/>
      <c r="AD31" s="4"/>
      <c r="AF31" s="6"/>
      <c r="AG31" s="4"/>
      <c r="AH31" s="1"/>
      <c r="AI31" s="5"/>
      <c r="AJ31" s="3"/>
      <c r="AK31" s="7"/>
    </row>
    <row r="32" spans="1:37">
      <c r="A32" s="2"/>
      <c r="B32" s="2"/>
      <c r="C32" s="2"/>
      <c r="E32" s="6"/>
      <c r="F32" s="4"/>
      <c r="H32" s="6"/>
      <c r="I32" s="4"/>
      <c r="K32" s="6"/>
      <c r="L32" s="4"/>
      <c r="N32" s="6"/>
      <c r="O32" s="4"/>
      <c r="Q32" s="6"/>
      <c r="R32" s="4"/>
      <c r="T32" s="6"/>
      <c r="U32" s="4"/>
      <c r="W32" s="6"/>
      <c r="X32" s="4"/>
      <c r="Z32" s="6"/>
      <c r="AA32" s="4"/>
      <c r="AC32" s="6"/>
      <c r="AD32" s="4"/>
      <c r="AF32" s="6"/>
      <c r="AG32" s="4"/>
      <c r="AH32" s="1"/>
      <c r="AI32" s="5"/>
      <c r="AJ32" s="3"/>
      <c r="AK32" s="7"/>
    </row>
    <row r="33" spans="1:37">
      <c r="A33" s="2"/>
      <c r="B33" s="2"/>
      <c r="C33" s="2"/>
      <c r="E33" s="6"/>
      <c r="F33" s="4"/>
      <c r="H33" s="6"/>
      <c r="I33" s="4"/>
      <c r="K33" s="6"/>
      <c r="L33" s="4"/>
      <c r="N33" s="6"/>
      <c r="O33" s="4"/>
      <c r="Q33" s="6"/>
      <c r="R33" s="4"/>
      <c r="T33" s="6"/>
      <c r="U33" s="4"/>
      <c r="W33" s="6"/>
      <c r="X33" s="4"/>
      <c r="Z33" s="6"/>
      <c r="AA33" s="4"/>
      <c r="AC33" s="6"/>
      <c r="AD33" s="4"/>
      <c r="AF33" s="6"/>
      <c r="AG33" s="4"/>
      <c r="AH33" s="1"/>
      <c r="AI33" s="5"/>
      <c r="AJ33" s="3"/>
      <c r="AK33" s="7"/>
    </row>
    <row r="34" spans="1:37">
      <c r="A34" s="2"/>
      <c r="B34" s="2"/>
      <c r="C34" s="2"/>
      <c r="E34" s="6"/>
      <c r="F34" s="4"/>
      <c r="H34" s="6"/>
      <c r="I34" s="4"/>
      <c r="K34" s="6"/>
      <c r="L34" s="4"/>
      <c r="N34" s="6"/>
      <c r="O34" s="4"/>
      <c r="Q34" s="6"/>
      <c r="R34" s="4"/>
      <c r="T34" s="6"/>
      <c r="U34" s="4"/>
      <c r="W34" s="6"/>
      <c r="X34" s="4"/>
      <c r="Z34" s="6"/>
      <c r="AA34" s="4"/>
      <c r="AC34" s="6"/>
      <c r="AD34" s="4"/>
      <c r="AF34" s="6"/>
      <c r="AG34" s="4"/>
      <c r="AH34" s="1"/>
      <c r="AI34" s="5"/>
      <c r="AJ34" s="3"/>
      <c r="AK34" s="7"/>
    </row>
    <row r="35" spans="1:37">
      <c r="A35" s="2"/>
      <c r="B35" s="2"/>
      <c r="C35" s="2"/>
      <c r="E35" s="6"/>
      <c r="F35" s="4"/>
      <c r="H35" s="6"/>
      <c r="I35" s="4"/>
      <c r="K35" s="6"/>
      <c r="L35" s="4"/>
      <c r="N35" s="6"/>
      <c r="O35" s="4"/>
      <c r="Q35" s="6"/>
      <c r="R35" s="4"/>
      <c r="T35" s="6"/>
      <c r="U35" s="4"/>
      <c r="W35" s="6"/>
      <c r="X35" s="4"/>
      <c r="Z35" s="6"/>
      <c r="AA35" s="4"/>
      <c r="AC35" s="6"/>
      <c r="AD35" s="4"/>
      <c r="AF35" s="6"/>
      <c r="AG35" s="4"/>
      <c r="AH35" s="1"/>
      <c r="AI35" s="5"/>
      <c r="AJ35" s="3"/>
      <c r="AK35" s="7"/>
    </row>
    <row r="67" spans="2:37">
      <c r="B67" s="2"/>
      <c r="C67" s="2"/>
      <c r="E67" s="5"/>
      <c r="F67" s="4"/>
      <c r="H67" s="5"/>
      <c r="I67" s="4"/>
      <c r="K67" s="5"/>
      <c r="L67" s="4"/>
      <c r="N67" s="5"/>
      <c r="O67" s="4"/>
      <c r="Q67" s="5"/>
      <c r="R67" s="4"/>
      <c r="T67" s="5"/>
      <c r="U67" s="4"/>
      <c r="W67" s="5"/>
      <c r="X67" s="4"/>
      <c r="Z67" s="5"/>
      <c r="AA67" s="4"/>
      <c r="AC67" s="5"/>
      <c r="AD67" s="4"/>
      <c r="AF67" s="5"/>
      <c r="AG67" s="4"/>
      <c r="AH67" s="1"/>
      <c r="AI67" s="5"/>
      <c r="AJ67" s="3"/>
      <c r="AK67" s="7"/>
    </row>
    <row r="99" spans="1:37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2"/>
      <c r="AJ99" s="1"/>
      <c r="AK99" s="2"/>
    </row>
    <row r="100" spans="1:37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2"/>
      <c r="AJ100" s="1"/>
      <c r="AK100" s="2"/>
    </row>
  </sheetData>
  <sortState ref="A23:AK28">
    <sortCondition descending="1" ref="AJ23:AJ28"/>
    <sortCondition descending="1" ref="AH23:AH28"/>
    <sortCondition descending="1" ref="AI23:AI28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31"/>
  <sheetViews>
    <sheetView workbookViewId="0">
      <selection activeCell="A28" sqref="A28"/>
    </sheetView>
  </sheetViews>
  <sheetFormatPr defaultRowHeight="15"/>
  <cols>
    <col min="1" max="1" width="8.7109375" customWidth="1"/>
    <col min="2" max="2" width="13.85546875" customWidth="1"/>
    <col min="3" max="3" width="6.28515625" customWidth="1"/>
    <col min="4" max="4" width="4" customWidth="1"/>
    <col min="5" max="5" width="2.5703125" customWidth="1"/>
    <col min="6" max="6" width="1.7109375" customWidth="1"/>
    <col min="7" max="7" width="4" customWidth="1"/>
    <col min="8" max="8" width="2.5703125" customWidth="1"/>
    <col min="9" max="9" width="1.7109375" customWidth="1"/>
    <col min="10" max="10" width="4" customWidth="1"/>
    <col min="11" max="11" width="2.85546875" customWidth="1"/>
    <col min="12" max="12" width="1.7109375" customWidth="1"/>
    <col min="13" max="13" width="3.85546875" customWidth="1"/>
    <col min="14" max="14" width="2.5703125" customWidth="1"/>
    <col min="15" max="15" width="1.7109375" customWidth="1"/>
    <col min="16" max="16" width="4" customWidth="1"/>
    <col min="17" max="17" width="2.85546875" customWidth="1"/>
    <col min="18" max="18" width="1.7109375" customWidth="1"/>
    <col min="19" max="19" width="4" customWidth="1"/>
    <col min="20" max="20" width="2.5703125" customWidth="1"/>
    <col min="21" max="21" width="1.7109375" customWidth="1"/>
    <col min="22" max="22" width="4" customWidth="1"/>
    <col min="23" max="23" width="2.5703125" customWidth="1"/>
    <col min="24" max="24" width="1.7109375" customWidth="1"/>
    <col min="25" max="25" width="4" customWidth="1"/>
    <col min="26" max="26" width="2.42578125" customWidth="1"/>
    <col min="27" max="27" width="1.7109375" customWidth="1"/>
    <col min="28" max="28" width="4" customWidth="1"/>
    <col min="29" max="29" width="2.7109375" customWidth="1"/>
    <col min="30" max="30" width="1.7109375" customWidth="1"/>
    <col min="31" max="31" width="4.28515625" customWidth="1"/>
    <col min="32" max="32" width="2.570312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5.85546875" customWidth="1"/>
  </cols>
  <sheetData>
    <row r="2" spans="1:37" ht="15.75">
      <c r="A2" s="2"/>
      <c r="B2" s="2"/>
      <c r="C2" s="2"/>
      <c r="E2" s="6"/>
      <c r="F2" s="4"/>
      <c r="H2" s="6"/>
      <c r="I2" s="4"/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9"/>
      <c r="AC2" s="6"/>
      <c r="AD2" s="4"/>
      <c r="AF2" s="6"/>
      <c r="AG2" s="4"/>
      <c r="AH2" s="1"/>
      <c r="AI2" s="5"/>
      <c r="AJ2" s="3"/>
      <c r="AK2" s="7"/>
    </row>
    <row r="3" spans="1:37">
      <c r="A3" s="2"/>
      <c r="B3" s="2"/>
      <c r="C3" s="2"/>
      <c r="E3" s="6"/>
      <c r="F3" s="4"/>
      <c r="H3" s="6"/>
      <c r="I3" s="4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Z3" s="9"/>
      <c r="AC3" s="6"/>
      <c r="AD3" s="4"/>
      <c r="AF3" s="6"/>
      <c r="AG3" s="4"/>
      <c r="AH3" s="1"/>
      <c r="AI3" s="5"/>
      <c r="AJ3" s="3"/>
      <c r="AK3" s="7"/>
    </row>
    <row r="4" spans="1:37">
      <c r="A4" s="23" t="s">
        <v>21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C4" s="1"/>
      <c r="AD4" s="1"/>
      <c r="AE4" s="1"/>
      <c r="AF4" s="1"/>
      <c r="AG4" s="1"/>
      <c r="AH4" s="1"/>
      <c r="AI4" s="2"/>
      <c r="AJ4" s="1"/>
      <c r="AK4" s="2"/>
    </row>
    <row r="5" spans="1:37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</row>
    <row r="6" spans="1:37">
      <c r="A6" s="2" t="s">
        <v>31</v>
      </c>
      <c r="B6" s="2" t="s">
        <v>41</v>
      </c>
      <c r="C6" s="18">
        <v>197.17</v>
      </c>
      <c r="D6" s="1">
        <v>199</v>
      </c>
      <c r="E6" s="5">
        <v>4</v>
      </c>
      <c r="F6" s="3">
        <v>3</v>
      </c>
      <c r="G6" s="3">
        <v>200</v>
      </c>
      <c r="H6" s="5">
        <v>5</v>
      </c>
      <c r="I6" s="3">
        <v>3</v>
      </c>
      <c r="J6" s="3">
        <v>200</v>
      </c>
      <c r="K6" s="5">
        <v>4</v>
      </c>
      <c r="L6" s="3">
        <v>2</v>
      </c>
      <c r="M6" s="1">
        <v>199</v>
      </c>
      <c r="N6" s="5">
        <v>7</v>
      </c>
      <c r="O6" s="3">
        <v>3</v>
      </c>
      <c r="P6" s="1">
        <v>197</v>
      </c>
      <c r="Q6" s="5">
        <v>6</v>
      </c>
      <c r="R6" s="3">
        <v>1</v>
      </c>
      <c r="S6" s="1"/>
      <c r="T6" s="5"/>
      <c r="U6" s="3"/>
      <c r="V6" s="1"/>
      <c r="W6" s="5"/>
      <c r="X6" s="3"/>
      <c r="Y6" s="1"/>
      <c r="Z6" s="5"/>
      <c r="AA6" s="3"/>
      <c r="AB6" s="1"/>
      <c r="AC6" s="5"/>
      <c r="AD6" s="3"/>
      <c r="AE6" s="1"/>
      <c r="AF6" s="5"/>
      <c r="AG6" s="3"/>
      <c r="AH6" s="1">
        <f t="shared" ref="AH6:AJ10" si="0">SUM(D6+G6+J6+M6+P6+S6+V6+Y6+AB6+AE6)</f>
        <v>995</v>
      </c>
      <c r="AI6" s="5">
        <f t="shared" si="0"/>
        <v>26</v>
      </c>
      <c r="AJ6" s="3">
        <f t="shared" si="0"/>
        <v>12</v>
      </c>
      <c r="AK6" s="7">
        <f>IF(COUNT(D6,G6,J6,M6,P6,S6,V6,Y6,AB6,AE6),AVERAGE(D6,G6,J6,M6,P6,S6,V6,Y6,AB6,AE6)," ")</f>
        <v>199</v>
      </c>
    </row>
    <row r="7" spans="1:37">
      <c r="A7" s="2" t="s">
        <v>31</v>
      </c>
      <c r="B7" s="2" t="s">
        <v>46</v>
      </c>
      <c r="C7" s="18">
        <v>197.17</v>
      </c>
      <c r="D7" s="14">
        <v>198</v>
      </c>
      <c r="E7" s="5">
        <v>6</v>
      </c>
      <c r="F7" s="4">
        <v>2</v>
      </c>
      <c r="G7">
        <v>199</v>
      </c>
      <c r="H7" s="5">
        <v>0</v>
      </c>
      <c r="I7" s="4">
        <v>1</v>
      </c>
      <c r="J7" s="4">
        <v>200</v>
      </c>
      <c r="K7" s="5">
        <v>5</v>
      </c>
      <c r="L7" s="4">
        <v>3</v>
      </c>
      <c r="M7" s="14">
        <v>196</v>
      </c>
      <c r="N7" s="5">
        <v>2</v>
      </c>
      <c r="O7" s="4"/>
      <c r="P7" s="4">
        <v>200</v>
      </c>
      <c r="Q7" s="5">
        <v>7</v>
      </c>
      <c r="R7" s="4">
        <v>3</v>
      </c>
      <c r="T7" s="5"/>
      <c r="U7" s="4"/>
      <c r="W7" s="5"/>
      <c r="X7" s="4"/>
      <c r="Z7" s="5"/>
      <c r="AA7" s="4"/>
      <c r="AC7" s="5"/>
      <c r="AD7" s="4"/>
      <c r="AE7" s="1"/>
      <c r="AF7" s="5"/>
      <c r="AG7" s="4"/>
      <c r="AH7" s="1">
        <f t="shared" si="0"/>
        <v>993</v>
      </c>
      <c r="AI7" s="5">
        <f t="shared" si="0"/>
        <v>20</v>
      </c>
      <c r="AJ7" s="3">
        <f t="shared" si="0"/>
        <v>9</v>
      </c>
      <c r="AK7" s="7">
        <f>IF(COUNT(D7,G7,J7,M7,P7,S7,V7,Y7,AB7,AE7),AVERAGE(D7,G7,J7,M7,P7,S7,V7,Y7,AB7,AE7)," ")</f>
        <v>198.6</v>
      </c>
    </row>
    <row r="8" spans="1:37">
      <c r="A8" s="2" t="s">
        <v>31</v>
      </c>
      <c r="B8" s="11" t="s">
        <v>58</v>
      </c>
      <c r="C8" s="18">
        <v>197.17</v>
      </c>
      <c r="D8" s="14">
        <v>196</v>
      </c>
      <c r="E8" s="5">
        <v>2</v>
      </c>
      <c r="F8" s="4"/>
      <c r="G8">
        <v>199</v>
      </c>
      <c r="H8" s="5">
        <v>3</v>
      </c>
      <c r="I8" s="4">
        <v>2</v>
      </c>
      <c r="J8">
        <v>199</v>
      </c>
      <c r="K8" s="5">
        <v>8</v>
      </c>
      <c r="L8" s="4">
        <v>1</v>
      </c>
      <c r="M8">
        <v>199</v>
      </c>
      <c r="N8" s="5">
        <v>5</v>
      </c>
      <c r="O8" s="4">
        <v>1</v>
      </c>
      <c r="P8">
        <v>197</v>
      </c>
      <c r="Q8" s="5">
        <v>1</v>
      </c>
      <c r="R8" s="4"/>
      <c r="T8" s="5"/>
      <c r="U8" s="4"/>
      <c r="W8" s="5"/>
      <c r="X8" s="4"/>
      <c r="Z8" s="5"/>
      <c r="AA8" s="4"/>
      <c r="AC8" s="5"/>
      <c r="AD8" s="4"/>
      <c r="AE8" s="1"/>
      <c r="AF8" s="5"/>
      <c r="AG8" s="4"/>
      <c r="AH8" s="1">
        <f t="shared" si="0"/>
        <v>990</v>
      </c>
      <c r="AI8" s="5">
        <f t="shared" si="0"/>
        <v>19</v>
      </c>
      <c r="AJ8" s="3">
        <f t="shared" si="0"/>
        <v>4</v>
      </c>
      <c r="AK8" s="7">
        <f>IF(COUNT(D8,G8,J8,M8,P8,S8,V8,Y8,AB8,AE8),AVERAGE(D8,G8,J8,M8,P8,S8,V8,Y8,AB8,AE8)," ")</f>
        <v>198</v>
      </c>
    </row>
    <row r="9" spans="1:37">
      <c r="A9" s="2" t="s">
        <v>94</v>
      </c>
      <c r="B9" s="2" t="s">
        <v>66</v>
      </c>
      <c r="C9" s="18">
        <v>197.33</v>
      </c>
      <c r="D9" s="1">
        <f>98+100</f>
        <v>198</v>
      </c>
      <c r="E9" s="5">
        <f>2+4</f>
        <v>6</v>
      </c>
      <c r="F9" s="4">
        <v>2</v>
      </c>
      <c r="G9" s="14">
        <f>97+100</f>
        <v>197</v>
      </c>
      <c r="H9" s="5">
        <f>2+2</f>
        <v>4</v>
      </c>
      <c r="I9" s="4"/>
      <c r="J9" s="1">
        <f>98+99</f>
        <v>197</v>
      </c>
      <c r="K9" s="5">
        <f>2+2</f>
        <v>4</v>
      </c>
      <c r="L9" s="4"/>
      <c r="M9">
        <f>99+98</f>
        <v>197</v>
      </c>
      <c r="N9" s="5">
        <f>1+2</f>
        <v>3</v>
      </c>
      <c r="O9" s="4"/>
      <c r="P9">
        <f>100+99</f>
        <v>199</v>
      </c>
      <c r="Q9" s="5">
        <f>5+3</f>
        <v>8</v>
      </c>
      <c r="R9" s="4">
        <v>2</v>
      </c>
      <c r="T9" s="5"/>
      <c r="U9" s="4"/>
      <c r="W9" s="5"/>
      <c r="X9" s="4"/>
      <c r="Y9" s="15"/>
      <c r="Z9" s="5"/>
      <c r="AA9" s="4"/>
      <c r="AC9" s="5"/>
      <c r="AD9" s="4"/>
      <c r="AE9" s="1"/>
      <c r="AF9" s="5"/>
      <c r="AG9" s="4"/>
      <c r="AH9" s="1">
        <f t="shared" si="0"/>
        <v>988</v>
      </c>
      <c r="AI9" s="5">
        <f t="shared" si="0"/>
        <v>25</v>
      </c>
      <c r="AJ9" s="3">
        <f t="shared" si="0"/>
        <v>4</v>
      </c>
      <c r="AK9" s="7">
        <f>IF(COUNT(D9,G9,J9,M9,P9,S9,V9,Y9,AB9,AE9),AVERAGE(D9,G9,J9,M9,P9,S9,V9,Y9,AB9,AE9)," ")</f>
        <v>197.6</v>
      </c>
    </row>
    <row r="10" spans="1:37">
      <c r="A10" s="2" t="s">
        <v>31</v>
      </c>
      <c r="B10" s="2" t="s">
        <v>43</v>
      </c>
      <c r="C10" s="18">
        <v>197.17</v>
      </c>
      <c r="D10">
        <v>197</v>
      </c>
      <c r="E10" s="5">
        <v>2</v>
      </c>
      <c r="F10" s="4">
        <v>1</v>
      </c>
      <c r="G10">
        <v>198</v>
      </c>
      <c r="H10" s="5">
        <v>3</v>
      </c>
      <c r="I10" s="4"/>
      <c r="J10">
        <v>199</v>
      </c>
      <c r="K10" s="5">
        <v>5</v>
      </c>
      <c r="L10" s="4"/>
      <c r="M10" s="14">
        <v>199</v>
      </c>
      <c r="N10" s="5">
        <v>6</v>
      </c>
      <c r="O10" s="4">
        <v>2</v>
      </c>
      <c r="P10" s="14">
        <v>187</v>
      </c>
      <c r="Q10" s="5">
        <v>6</v>
      </c>
      <c r="R10" s="4"/>
      <c r="T10" s="5"/>
      <c r="U10" s="4"/>
      <c r="W10" s="5"/>
      <c r="X10" s="4"/>
      <c r="Z10" s="5"/>
      <c r="AA10" s="4"/>
      <c r="AC10" s="5"/>
      <c r="AD10" s="4"/>
      <c r="AE10" s="1"/>
      <c r="AF10" s="5"/>
      <c r="AG10" s="4"/>
      <c r="AH10" s="1">
        <f t="shared" si="0"/>
        <v>980</v>
      </c>
      <c r="AI10" s="5">
        <f t="shared" si="0"/>
        <v>22</v>
      </c>
      <c r="AJ10" s="3">
        <f t="shared" si="0"/>
        <v>3</v>
      </c>
      <c r="AK10" s="7">
        <f>IF(COUNT(D10,G10,J10,M10,P10,S10,V10,Y10,AB10,AE10),AVERAGE(D10,G10,J10,M10,P10,S10,V10,Y10,AB10,AE10)," ")</f>
        <v>196</v>
      </c>
    </row>
    <row r="11" spans="1:37">
      <c r="A11" s="10"/>
    </row>
    <row r="12" spans="1:37">
      <c r="A12" s="23" t="s">
        <v>22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2"/>
      <c r="AJ12" s="1"/>
      <c r="AK12" s="2"/>
    </row>
    <row r="13" spans="1:37">
      <c r="A13" s="2" t="s">
        <v>14</v>
      </c>
      <c r="B13" s="2" t="s">
        <v>15</v>
      </c>
      <c r="C13" s="1" t="s">
        <v>16</v>
      </c>
      <c r="D13" s="1" t="s">
        <v>0</v>
      </c>
      <c r="E13" s="1" t="s">
        <v>18</v>
      </c>
      <c r="F13" s="1"/>
      <c r="G13" s="1" t="s">
        <v>1</v>
      </c>
      <c r="H13" s="1" t="s">
        <v>18</v>
      </c>
      <c r="I13" s="1"/>
      <c r="J13" s="1" t="s">
        <v>2</v>
      </c>
      <c r="K13" s="1" t="s">
        <v>18</v>
      </c>
      <c r="L13" s="1"/>
      <c r="M13" s="1" t="s">
        <v>3</v>
      </c>
      <c r="N13" s="1" t="s">
        <v>18</v>
      </c>
      <c r="O13" s="1"/>
      <c r="P13" s="1" t="s">
        <v>4</v>
      </c>
      <c r="Q13" s="1" t="s">
        <v>18</v>
      </c>
      <c r="R13" s="1"/>
      <c r="S13" s="1" t="s">
        <v>5</v>
      </c>
      <c r="T13" s="1" t="s">
        <v>18</v>
      </c>
      <c r="U13" s="1"/>
      <c r="V13" s="1" t="s">
        <v>6</v>
      </c>
      <c r="W13" s="1" t="s">
        <v>18</v>
      </c>
      <c r="X13" s="1"/>
      <c r="Y13" s="1" t="s">
        <v>7</v>
      </c>
      <c r="Z13" s="1" t="s">
        <v>18</v>
      </c>
      <c r="AA13" s="1"/>
      <c r="AB13" s="1" t="s">
        <v>8</v>
      </c>
      <c r="AC13" s="1" t="s">
        <v>18</v>
      </c>
      <c r="AD13" s="1"/>
      <c r="AE13" s="1" t="s">
        <v>9</v>
      </c>
      <c r="AF13" s="1" t="s">
        <v>18</v>
      </c>
      <c r="AG13" s="1"/>
      <c r="AH13" s="1" t="s">
        <v>10</v>
      </c>
      <c r="AI13" s="2" t="s">
        <v>11</v>
      </c>
      <c r="AJ13" s="1" t="s">
        <v>12</v>
      </c>
      <c r="AK13" s="2" t="s">
        <v>16</v>
      </c>
    </row>
    <row r="14" spans="1:37">
      <c r="A14" s="2" t="s">
        <v>35</v>
      </c>
      <c r="B14" s="2" t="s">
        <v>51</v>
      </c>
      <c r="C14" s="18">
        <v>197</v>
      </c>
      <c r="D14">
        <v>197</v>
      </c>
      <c r="E14" s="5">
        <v>8</v>
      </c>
      <c r="F14" s="4">
        <v>1</v>
      </c>
      <c r="G14">
        <v>199</v>
      </c>
      <c r="H14" s="5">
        <v>4</v>
      </c>
      <c r="I14" s="4">
        <v>3</v>
      </c>
      <c r="J14" s="4">
        <v>200</v>
      </c>
      <c r="K14" s="5">
        <v>4</v>
      </c>
      <c r="L14" s="4">
        <v>3</v>
      </c>
      <c r="M14" s="14">
        <v>199</v>
      </c>
      <c r="N14" s="5">
        <v>3</v>
      </c>
      <c r="O14" s="4">
        <v>3</v>
      </c>
      <c r="P14" s="14">
        <v>199</v>
      </c>
      <c r="Q14" s="5">
        <v>3</v>
      </c>
      <c r="R14" s="4">
        <v>3</v>
      </c>
      <c r="T14" s="5"/>
      <c r="U14" s="4"/>
      <c r="W14" s="5"/>
      <c r="X14" s="4"/>
      <c r="Z14" s="5"/>
      <c r="AA14" s="4"/>
      <c r="AC14" s="5"/>
      <c r="AD14" s="4"/>
      <c r="AE14" s="1"/>
      <c r="AF14" s="5"/>
      <c r="AG14" s="4"/>
      <c r="AH14" s="1">
        <f t="shared" ref="AH14:AJ19" si="1">SUM(D14+G14+J14+M14+P14+S14+V14+Y14+AB14+AE14)</f>
        <v>994</v>
      </c>
      <c r="AI14" s="5">
        <f t="shared" si="1"/>
        <v>22</v>
      </c>
      <c r="AJ14" s="3">
        <f t="shared" si="1"/>
        <v>13</v>
      </c>
      <c r="AK14" s="7">
        <f t="shared" ref="AK14:AK19" si="2">IF(COUNT(D14,G14,J14,M14,P14,S14,V14,Y14,AB14,AE14),AVERAGE(D14,G14,J14,M14,P14,S14,V14,Y14,AB14,AE14)," ")</f>
        <v>198.8</v>
      </c>
    </row>
    <row r="15" spans="1:37">
      <c r="A15" s="2" t="s">
        <v>47</v>
      </c>
      <c r="B15" s="2" t="s">
        <v>52</v>
      </c>
      <c r="C15" s="18">
        <v>197</v>
      </c>
      <c r="D15" s="4">
        <v>200</v>
      </c>
      <c r="E15" s="5">
        <v>3</v>
      </c>
      <c r="F15" s="4">
        <v>3</v>
      </c>
      <c r="G15">
        <v>198</v>
      </c>
      <c r="H15" s="5">
        <v>4</v>
      </c>
      <c r="I15" s="4">
        <v>2</v>
      </c>
      <c r="J15" s="4">
        <v>200</v>
      </c>
      <c r="K15" s="5">
        <v>4</v>
      </c>
      <c r="L15" s="4">
        <v>3</v>
      </c>
      <c r="M15" s="14">
        <v>198</v>
      </c>
      <c r="N15" s="5">
        <v>1</v>
      </c>
      <c r="O15" s="4">
        <v>2</v>
      </c>
      <c r="P15">
        <v>196</v>
      </c>
      <c r="Q15" s="5">
        <v>3</v>
      </c>
      <c r="R15" s="4">
        <v>1</v>
      </c>
      <c r="T15" s="5"/>
      <c r="U15" s="4"/>
      <c r="W15" s="5"/>
      <c r="X15" s="4"/>
      <c r="Z15" s="5"/>
      <c r="AA15" s="4"/>
      <c r="AC15" s="5"/>
      <c r="AD15" s="4"/>
      <c r="AE15" s="1"/>
      <c r="AF15" s="5"/>
      <c r="AG15" s="4"/>
      <c r="AH15" s="1">
        <f t="shared" si="1"/>
        <v>992</v>
      </c>
      <c r="AI15" s="5">
        <f t="shared" si="1"/>
        <v>15</v>
      </c>
      <c r="AJ15" s="3">
        <f t="shared" si="1"/>
        <v>11</v>
      </c>
      <c r="AK15" s="7">
        <f t="shared" si="2"/>
        <v>198.4</v>
      </c>
    </row>
    <row r="16" spans="1:37">
      <c r="A16" s="2" t="s">
        <v>47</v>
      </c>
      <c r="B16" s="2" t="s">
        <v>127</v>
      </c>
      <c r="C16" s="18">
        <v>197</v>
      </c>
      <c r="D16" s="24">
        <v>198</v>
      </c>
      <c r="E16" s="5">
        <v>3</v>
      </c>
      <c r="F16" s="3">
        <v>2</v>
      </c>
      <c r="G16" s="1">
        <v>199</v>
      </c>
      <c r="H16" s="5">
        <v>4</v>
      </c>
      <c r="I16" s="3">
        <v>3</v>
      </c>
      <c r="J16" s="1">
        <v>198</v>
      </c>
      <c r="K16" s="5">
        <v>4</v>
      </c>
      <c r="L16" s="3">
        <v>2</v>
      </c>
      <c r="M16" s="1">
        <v>192</v>
      </c>
      <c r="N16" s="5">
        <v>4</v>
      </c>
      <c r="O16" s="3"/>
      <c r="P16" s="1">
        <v>199</v>
      </c>
      <c r="Q16" s="5">
        <v>1</v>
      </c>
      <c r="R16" s="3">
        <v>2</v>
      </c>
      <c r="S16" s="1"/>
      <c r="T16" s="5"/>
      <c r="U16" s="3"/>
      <c r="V16" s="1"/>
      <c r="W16" s="5"/>
      <c r="X16" s="3"/>
      <c r="Y16" s="1"/>
      <c r="Z16" s="5"/>
      <c r="AA16" s="3"/>
      <c r="AB16" s="1"/>
      <c r="AC16" s="5"/>
      <c r="AD16" s="3"/>
      <c r="AE16" s="1"/>
      <c r="AF16" s="5"/>
      <c r="AG16" s="3"/>
      <c r="AH16" s="1">
        <f t="shared" si="1"/>
        <v>986</v>
      </c>
      <c r="AI16" s="5">
        <f t="shared" si="1"/>
        <v>16</v>
      </c>
      <c r="AJ16" s="3">
        <f t="shared" si="1"/>
        <v>9</v>
      </c>
      <c r="AK16" s="7">
        <f t="shared" si="2"/>
        <v>197.2</v>
      </c>
    </row>
    <row r="17" spans="1:37">
      <c r="A17" s="2" t="s">
        <v>47</v>
      </c>
      <c r="B17" s="2" t="s">
        <v>97</v>
      </c>
      <c r="C17" s="18">
        <v>196.7</v>
      </c>
      <c r="D17">
        <v>196</v>
      </c>
      <c r="E17" s="5">
        <v>6</v>
      </c>
      <c r="F17" s="4"/>
      <c r="G17">
        <v>198</v>
      </c>
      <c r="H17" s="5">
        <v>3</v>
      </c>
      <c r="I17" s="4">
        <v>1</v>
      </c>
      <c r="J17" s="1">
        <v>198</v>
      </c>
      <c r="K17" s="5">
        <v>1</v>
      </c>
      <c r="L17" s="4">
        <v>1</v>
      </c>
      <c r="M17" s="1">
        <v>196</v>
      </c>
      <c r="N17" s="5">
        <v>4</v>
      </c>
      <c r="O17" s="4">
        <v>1</v>
      </c>
      <c r="P17" s="1">
        <v>196</v>
      </c>
      <c r="Q17" s="5">
        <v>1</v>
      </c>
      <c r="R17" s="4"/>
      <c r="T17" s="5"/>
      <c r="U17" s="4"/>
      <c r="V17" s="1"/>
      <c r="W17" s="5"/>
      <c r="X17" s="4"/>
      <c r="Y17" s="1"/>
      <c r="Z17" s="5"/>
      <c r="AA17" s="4"/>
      <c r="AB17" s="1"/>
      <c r="AC17" s="5"/>
      <c r="AD17" s="4"/>
      <c r="AE17" s="1"/>
      <c r="AF17" s="5"/>
      <c r="AG17" s="4"/>
      <c r="AH17" s="1">
        <f t="shared" si="1"/>
        <v>984</v>
      </c>
      <c r="AI17" s="5">
        <f t="shared" si="1"/>
        <v>15</v>
      </c>
      <c r="AJ17" s="3">
        <f t="shared" si="1"/>
        <v>3</v>
      </c>
      <c r="AK17" s="7">
        <f t="shared" si="2"/>
        <v>196.8</v>
      </c>
    </row>
    <row r="18" spans="1:37">
      <c r="A18" s="2" t="s">
        <v>35</v>
      </c>
      <c r="B18" s="2" t="s">
        <v>96</v>
      </c>
      <c r="C18" s="18">
        <v>196.8</v>
      </c>
      <c r="D18">
        <v>197</v>
      </c>
      <c r="E18" s="5">
        <v>1</v>
      </c>
      <c r="F18" s="4"/>
      <c r="G18">
        <v>195</v>
      </c>
      <c r="H18" s="5">
        <v>5</v>
      </c>
      <c r="I18" s="4"/>
      <c r="J18">
        <v>197</v>
      </c>
      <c r="K18" s="5">
        <v>3</v>
      </c>
      <c r="L18" s="4"/>
      <c r="M18">
        <v>195</v>
      </c>
      <c r="N18" s="5">
        <v>3</v>
      </c>
      <c r="O18" s="4"/>
      <c r="P18" s="1">
        <v>192</v>
      </c>
      <c r="Q18" s="5">
        <v>1</v>
      </c>
      <c r="R18" s="4"/>
      <c r="T18" s="5"/>
      <c r="U18" s="4"/>
      <c r="V18" s="1"/>
      <c r="W18" s="5"/>
      <c r="X18" s="4"/>
      <c r="Y18" s="1"/>
      <c r="Z18" s="5"/>
      <c r="AA18" s="4"/>
      <c r="AB18" s="1"/>
      <c r="AC18" s="5"/>
      <c r="AD18" s="4"/>
      <c r="AE18" s="1"/>
      <c r="AF18" s="5"/>
      <c r="AG18" s="4"/>
      <c r="AH18" s="1">
        <f t="shared" si="1"/>
        <v>976</v>
      </c>
      <c r="AI18" s="5">
        <f t="shared" si="1"/>
        <v>13</v>
      </c>
      <c r="AJ18" s="3">
        <f t="shared" si="1"/>
        <v>0</v>
      </c>
      <c r="AK18" s="7">
        <f t="shared" si="2"/>
        <v>195.2</v>
      </c>
    </row>
    <row r="19" spans="1:37">
      <c r="A19" s="2" t="s">
        <v>31</v>
      </c>
      <c r="B19" s="2" t="s">
        <v>95</v>
      </c>
      <c r="C19" s="18">
        <v>197</v>
      </c>
      <c r="E19" s="5"/>
      <c r="F19" s="4"/>
      <c r="G19" s="1"/>
      <c r="H19" s="5"/>
      <c r="I19" s="4"/>
      <c r="K19" s="5"/>
      <c r="L19" s="4"/>
      <c r="N19" s="5"/>
      <c r="O19" s="4"/>
      <c r="P19" s="4"/>
      <c r="Q19" s="5"/>
      <c r="R19" s="4"/>
      <c r="S19" s="4"/>
      <c r="T19" s="5"/>
      <c r="U19" s="4"/>
      <c r="W19" s="5"/>
      <c r="X19" s="4"/>
      <c r="Z19" s="5"/>
      <c r="AA19" s="4"/>
      <c r="AB19" s="4"/>
      <c r="AC19" s="5"/>
      <c r="AD19" s="4"/>
      <c r="AE19" s="1"/>
      <c r="AF19" s="5"/>
      <c r="AG19" s="4"/>
      <c r="AH19" s="1">
        <f t="shared" si="1"/>
        <v>0</v>
      </c>
      <c r="AI19" s="5">
        <f t="shared" si="1"/>
        <v>0</v>
      </c>
      <c r="AJ19" s="3">
        <f t="shared" si="1"/>
        <v>0</v>
      </c>
      <c r="AK19" s="7" t="str">
        <f t="shared" si="2"/>
        <v xml:space="preserve"> </v>
      </c>
    </row>
    <row r="20" spans="1:37">
      <c r="B20" s="2"/>
      <c r="C20" s="2"/>
      <c r="E20" s="5"/>
      <c r="F20" s="4"/>
      <c r="H20" s="5"/>
      <c r="I20" s="4"/>
      <c r="K20" s="5"/>
      <c r="L20" s="4"/>
      <c r="N20" s="5"/>
      <c r="O20" s="4"/>
      <c r="Q20" s="5"/>
      <c r="R20" s="4"/>
      <c r="T20" s="5"/>
      <c r="U20" s="4"/>
      <c r="W20" s="5"/>
      <c r="X20" s="4"/>
      <c r="Z20" s="5"/>
      <c r="AA20" s="4"/>
      <c r="AC20" s="5"/>
      <c r="AD20" s="4"/>
      <c r="AF20" s="5"/>
      <c r="AG20" s="4"/>
      <c r="AH20" s="1"/>
      <c r="AI20" s="5"/>
      <c r="AJ20" s="3"/>
      <c r="AK20" s="7"/>
    </row>
    <row r="21" spans="1:37">
      <c r="A21" s="23" t="s">
        <v>23</v>
      </c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1"/>
      <c r="AK21" s="2"/>
    </row>
    <row r="22" spans="1:37">
      <c r="A22" s="2" t="s">
        <v>14</v>
      </c>
      <c r="B22" s="2" t="s">
        <v>15</v>
      </c>
      <c r="C22" s="1" t="s">
        <v>16</v>
      </c>
      <c r="D22" s="1" t="s">
        <v>0</v>
      </c>
      <c r="E22" s="1" t="s">
        <v>18</v>
      </c>
      <c r="F22" s="1"/>
      <c r="G22" s="1" t="s">
        <v>1</v>
      </c>
      <c r="H22" s="1" t="s">
        <v>18</v>
      </c>
      <c r="I22" s="1"/>
      <c r="J22" s="1" t="s">
        <v>2</v>
      </c>
      <c r="K22" s="1" t="s">
        <v>18</v>
      </c>
      <c r="L22" s="1"/>
      <c r="M22" s="1" t="s">
        <v>3</v>
      </c>
      <c r="N22" s="1" t="s">
        <v>18</v>
      </c>
      <c r="O22" s="1"/>
      <c r="P22" s="1" t="s">
        <v>4</v>
      </c>
      <c r="Q22" s="1" t="s">
        <v>18</v>
      </c>
      <c r="R22" s="1"/>
      <c r="S22" s="1" t="s">
        <v>5</v>
      </c>
      <c r="T22" s="1" t="s">
        <v>18</v>
      </c>
      <c r="U22" s="1"/>
      <c r="V22" s="1" t="s">
        <v>6</v>
      </c>
      <c r="W22" s="1" t="s">
        <v>18</v>
      </c>
      <c r="X22" s="1"/>
      <c r="Y22" s="1" t="s">
        <v>7</v>
      </c>
      <c r="Z22" s="1" t="s">
        <v>18</v>
      </c>
      <c r="AA22" s="1"/>
      <c r="AB22" s="1" t="s">
        <v>8</v>
      </c>
      <c r="AC22" s="1" t="s">
        <v>18</v>
      </c>
      <c r="AD22" s="1"/>
      <c r="AE22" s="1" t="s">
        <v>9</v>
      </c>
      <c r="AF22" s="1" t="s">
        <v>18</v>
      </c>
      <c r="AG22" s="1"/>
      <c r="AH22" s="1" t="s">
        <v>10</v>
      </c>
      <c r="AI22" s="2" t="s">
        <v>11</v>
      </c>
      <c r="AJ22" s="1" t="s">
        <v>12</v>
      </c>
      <c r="AK22" s="2" t="s">
        <v>16</v>
      </c>
    </row>
    <row r="23" spans="1:37">
      <c r="A23" s="2" t="s">
        <v>47</v>
      </c>
      <c r="B23" s="2" t="s">
        <v>98</v>
      </c>
      <c r="C23" s="18">
        <v>196.1</v>
      </c>
      <c r="D23">
        <v>198</v>
      </c>
      <c r="E23" s="5">
        <v>2</v>
      </c>
      <c r="F23" s="4">
        <v>3</v>
      </c>
      <c r="G23">
        <v>198</v>
      </c>
      <c r="H23" s="5">
        <v>7</v>
      </c>
      <c r="I23" s="4">
        <v>2</v>
      </c>
      <c r="J23">
        <v>197</v>
      </c>
      <c r="K23" s="5">
        <v>6</v>
      </c>
      <c r="L23" s="4">
        <v>2</v>
      </c>
      <c r="M23">
        <v>196</v>
      </c>
      <c r="N23" s="5">
        <v>5</v>
      </c>
      <c r="O23" s="4">
        <v>2</v>
      </c>
      <c r="P23">
        <v>198</v>
      </c>
      <c r="Q23" s="5">
        <v>2</v>
      </c>
      <c r="R23" s="4">
        <v>3</v>
      </c>
      <c r="T23" s="5"/>
      <c r="U23" s="4"/>
      <c r="W23" s="5"/>
      <c r="X23" s="4"/>
      <c r="Z23" s="5"/>
      <c r="AA23" s="4"/>
      <c r="AC23" s="5"/>
      <c r="AD23" s="4"/>
      <c r="AE23" s="1"/>
      <c r="AF23" s="5"/>
      <c r="AG23" s="4"/>
      <c r="AH23" s="1">
        <f t="shared" ref="AH23:AJ27" si="3">SUM(D23+G23+J23+M23+P23+S23+V23+Y23+AB23+AE23)</f>
        <v>987</v>
      </c>
      <c r="AI23" s="5">
        <f t="shared" si="3"/>
        <v>22</v>
      </c>
      <c r="AJ23" s="3">
        <f t="shared" si="3"/>
        <v>12</v>
      </c>
      <c r="AK23" s="7">
        <f>IF(COUNT(D23,G23,J23,M23,P23,S23,V23,Y23,AB23,AE23),AVERAGE(D23,G23,J23,M23,P23,S23,V23,Y23,AB23,AE23)," ")</f>
        <v>197.4</v>
      </c>
    </row>
    <row r="24" spans="1:37">
      <c r="A24" s="2" t="s">
        <v>33</v>
      </c>
      <c r="B24" s="2" t="s">
        <v>67</v>
      </c>
      <c r="C24" s="18">
        <v>196.33</v>
      </c>
      <c r="D24">
        <f>97+99</f>
        <v>196</v>
      </c>
      <c r="E24" s="5">
        <f>3+2</f>
        <v>5</v>
      </c>
      <c r="F24" s="4">
        <v>2</v>
      </c>
      <c r="G24">
        <f>100+98</f>
        <v>198</v>
      </c>
      <c r="H24" s="5">
        <f>2+2</f>
        <v>4</v>
      </c>
      <c r="I24" s="4">
        <v>1</v>
      </c>
      <c r="J24">
        <f>99+99</f>
        <v>198</v>
      </c>
      <c r="K24" s="5">
        <f>1+3</f>
        <v>4</v>
      </c>
      <c r="L24" s="4">
        <v>3</v>
      </c>
      <c r="M24">
        <f>98+99</f>
        <v>197</v>
      </c>
      <c r="N24" s="5">
        <f>3+3</f>
        <v>6</v>
      </c>
      <c r="O24" s="4">
        <v>3</v>
      </c>
      <c r="P24">
        <f>98+96</f>
        <v>194</v>
      </c>
      <c r="Q24" s="5">
        <f>4+1</f>
        <v>5</v>
      </c>
      <c r="R24" s="4"/>
      <c r="T24" s="5"/>
      <c r="U24" s="4"/>
      <c r="W24" s="5"/>
      <c r="X24" s="4"/>
      <c r="Z24" s="5"/>
      <c r="AA24" s="4"/>
      <c r="AC24" s="5"/>
      <c r="AD24" s="4"/>
      <c r="AE24" s="1"/>
      <c r="AF24" s="5"/>
      <c r="AG24" s="4"/>
      <c r="AH24" s="1">
        <f t="shared" si="3"/>
        <v>983</v>
      </c>
      <c r="AI24" s="5">
        <f t="shared" si="3"/>
        <v>24</v>
      </c>
      <c r="AJ24" s="3">
        <f t="shared" si="3"/>
        <v>9</v>
      </c>
      <c r="AK24" s="7">
        <f>IF(COUNT(D24,G24,J24,M24,P24,S24,V24,Y24,AB24,AE24),AVERAGE(D24,G24,J24,M24,P24,S24,V24,Y24,AB24,AE24)," ")</f>
        <v>196.6</v>
      </c>
    </row>
    <row r="25" spans="1:37">
      <c r="A25" s="2" t="s">
        <v>47</v>
      </c>
      <c r="B25" s="2" t="s">
        <v>72</v>
      </c>
      <c r="C25" s="18">
        <v>196.5</v>
      </c>
      <c r="D25">
        <v>194</v>
      </c>
      <c r="E25" s="5">
        <v>2</v>
      </c>
      <c r="F25" s="4"/>
      <c r="G25" s="4">
        <v>200</v>
      </c>
      <c r="H25" s="5">
        <v>8</v>
      </c>
      <c r="I25" s="4">
        <v>3</v>
      </c>
      <c r="J25" s="14">
        <v>196</v>
      </c>
      <c r="K25" s="5">
        <v>5</v>
      </c>
      <c r="L25" s="4">
        <v>1</v>
      </c>
      <c r="M25">
        <v>195</v>
      </c>
      <c r="N25" s="5">
        <v>3</v>
      </c>
      <c r="O25" s="4">
        <v>1</v>
      </c>
      <c r="P25">
        <v>195</v>
      </c>
      <c r="Q25" s="5">
        <v>2</v>
      </c>
      <c r="R25" s="4">
        <v>1</v>
      </c>
      <c r="T25" s="5"/>
      <c r="U25" s="4"/>
      <c r="W25" s="5"/>
      <c r="X25" s="4"/>
      <c r="Y25" s="4"/>
      <c r="Z25" s="5"/>
      <c r="AA25" s="4"/>
      <c r="AC25" s="5"/>
      <c r="AD25" s="4"/>
      <c r="AE25" s="1"/>
      <c r="AF25" s="5"/>
      <c r="AG25" s="4"/>
      <c r="AH25" s="1">
        <f t="shared" si="3"/>
        <v>980</v>
      </c>
      <c r="AI25" s="5">
        <f t="shared" si="3"/>
        <v>20</v>
      </c>
      <c r="AJ25" s="3">
        <f t="shared" si="3"/>
        <v>6</v>
      </c>
      <c r="AK25" s="7">
        <f>IF(COUNT(D25,G25,J25,M25,P25,S25,V25,Y25,AB25,AE25),AVERAGE(D25,G25,J25,M25,P25,S25,V25,Y25,AB25,AE25)," ")</f>
        <v>196</v>
      </c>
    </row>
    <row r="26" spans="1:37">
      <c r="A26" s="2" t="s">
        <v>92</v>
      </c>
      <c r="B26" s="2" t="s">
        <v>60</v>
      </c>
      <c r="C26" s="18">
        <v>196</v>
      </c>
      <c r="D26">
        <v>196</v>
      </c>
      <c r="E26" s="5">
        <v>5</v>
      </c>
      <c r="F26" s="4">
        <v>2</v>
      </c>
      <c r="G26">
        <v>194</v>
      </c>
      <c r="H26" s="5">
        <v>3</v>
      </c>
      <c r="I26" s="4"/>
      <c r="J26">
        <v>191</v>
      </c>
      <c r="K26" s="5">
        <v>1</v>
      </c>
      <c r="L26" s="4"/>
      <c r="M26">
        <v>194</v>
      </c>
      <c r="N26" s="5">
        <v>1</v>
      </c>
      <c r="O26" s="4"/>
      <c r="P26">
        <v>197</v>
      </c>
      <c r="Q26" s="5">
        <v>6</v>
      </c>
      <c r="R26" s="4">
        <v>2</v>
      </c>
      <c r="S26" s="4"/>
      <c r="T26" s="5"/>
      <c r="U26" s="4"/>
      <c r="V26" s="14"/>
      <c r="W26" s="5"/>
      <c r="X26" s="4"/>
      <c r="Z26" s="5"/>
      <c r="AA26" s="4"/>
      <c r="AC26" s="5"/>
      <c r="AD26" s="4"/>
      <c r="AE26" s="1"/>
      <c r="AF26" s="5"/>
      <c r="AG26" s="4"/>
      <c r="AH26" s="1">
        <f t="shared" si="3"/>
        <v>972</v>
      </c>
      <c r="AI26" s="5">
        <f t="shared" si="3"/>
        <v>16</v>
      </c>
      <c r="AJ26" s="3">
        <f t="shared" si="3"/>
        <v>4</v>
      </c>
      <c r="AK26" s="7">
        <f>IF(COUNT(D26,G26,J26,M26,P26,S26,V26,Y26,AB26,AE26),AVERAGE(D26,G26,J26,M26,P26,S26,V26,Y26,AB26,AE26)," ")</f>
        <v>194.4</v>
      </c>
    </row>
    <row r="27" spans="1:37">
      <c r="A27" s="2" t="s">
        <v>31</v>
      </c>
      <c r="B27" s="2" t="s">
        <v>124</v>
      </c>
      <c r="C27" s="18">
        <v>196.5</v>
      </c>
      <c r="D27" s="1">
        <v>194</v>
      </c>
      <c r="E27" s="5">
        <v>3</v>
      </c>
      <c r="F27" s="3">
        <v>1</v>
      </c>
      <c r="G27" s="1">
        <v>197</v>
      </c>
      <c r="H27" s="5">
        <v>5</v>
      </c>
      <c r="I27" s="3"/>
      <c r="J27" s="1">
        <v>196</v>
      </c>
      <c r="K27" s="5">
        <v>4</v>
      </c>
      <c r="L27" s="3"/>
      <c r="M27" s="1">
        <v>194</v>
      </c>
      <c r="N27" s="5">
        <v>5</v>
      </c>
      <c r="O27" s="3"/>
      <c r="P27" s="1">
        <v>195</v>
      </c>
      <c r="Q27" s="5">
        <v>2</v>
      </c>
      <c r="R27" s="3">
        <v>1</v>
      </c>
      <c r="S27" s="3"/>
      <c r="T27" s="5"/>
      <c r="U27" s="3"/>
      <c r="V27" s="1"/>
      <c r="W27" s="5"/>
      <c r="X27" s="3"/>
      <c r="Y27" s="3"/>
      <c r="Z27" s="5"/>
      <c r="AA27" s="3"/>
      <c r="AB27" s="1"/>
      <c r="AC27" s="5"/>
      <c r="AD27" s="3"/>
      <c r="AE27" s="1"/>
      <c r="AF27" s="5"/>
      <c r="AG27" s="3"/>
      <c r="AH27" s="1">
        <f t="shared" si="3"/>
        <v>976</v>
      </c>
      <c r="AI27" s="5">
        <f t="shared" si="3"/>
        <v>19</v>
      </c>
      <c r="AJ27" s="3">
        <f t="shared" si="3"/>
        <v>2</v>
      </c>
      <c r="AK27" s="7">
        <f>IF(COUNT(D27,G27,J27,M27,P27,S27,V27,Y27,AB27,AE27),AVERAGE(D27,G27,J27,M27,P27,S27,V27,Y27,AB27,AE27)," ")</f>
        <v>195.2</v>
      </c>
    </row>
    <row r="28" spans="1:37">
      <c r="A28" s="2"/>
      <c r="B28" s="2"/>
      <c r="C28" s="18"/>
      <c r="E28" s="5"/>
      <c r="F28" s="4"/>
      <c r="H28" s="5"/>
      <c r="I28" s="4"/>
      <c r="K28" s="5"/>
      <c r="L28" s="4"/>
      <c r="N28" s="5"/>
      <c r="O28" s="4"/>
      <c r="Q28" s="5"/>
      <c r="R28" s="4"/>
      <c r="T28" s="5"/>
      <c r="U28" s="4"/>
      <c r="W28" s="5"/>
      <c r="X28" s="4"/>
      <c r="Z28" s="5"/>
      <c r="AA28" s="4"/>
      <c r="AC28" s="5"/>
      <c r="AD28" s="4"/>
      <c r="AE28" s="1"/>
      <c r="AF28" s="5"/>
      <c r="AG28" s="4"/>
      <c r="AH28" s="1"/>
      <c r="AI28" s="5"/>
      <c r="AJ28" s="3"/>
      <c r="AK28" s="7"/>
    </row>
    <row r="29" spans="1:37">
      <c r="A29" s="2"/>
      <c r="B29" s="2"/>
      <c r="C29" s="18"/>
      <c r="E29" s="5"/>
      <c r="F29" s="4"/>
      <c r="H29" s="5"/>
      <c r="I29" s="4"/>
      <c r="K29" s="5"/>
      <c r="L29" s="4"/>
      <c r="N29" s="5"/>
      <c r="O29" s="4"/>
      <c r="Q29" s="5"/>
      <c r="R29" s="4"/>
      <c r="T29" s="5"/>
      <c r="U29" s="4"/>
      <c r="W29" s="5"/>
      <c r="X29" s="4"/>
      <c r="Z29" s="5"/>
      <c r="AA29" s="4"/>
      <c r="AC29" s="5"/>
      <c r="AD29" s="4"/>
      <c r="AF29" s="5"/>
      <c r="AG29" s="4"/>
      <c r="AH29" s="1"/>
      <c r="AI29" s="5"/>
      <c r="AJ29" s="3"/>
      <c r="AK29" s="7"/>
    </row>
    <row r="30" spans="1:37">
      <c r="B30" s="2"/>
      <c r="C30" s="2"/>
      <c r="E30" s="5"/>
      <c r="F30" s="4"/>
      <c r="H30" s="5"/>
      <c r="I30" s="4"/>
      <c r="K30" s="5"/>
      <c r="L30" s="4"/>
      <c r="N30" s="5"/>
      <c r="O30" s="4"/>
      <c r="Q30" s="5"/>
      <c r="R30" s="4"/>
      <c r="T30" s="5"/>
      <c r="U30" s="4"/>
      <c r="W30" s="5"/>
      <c r="X30" s="4"/>
      <c r="Z30" s="5"/>
      <c r="AA30" s="4"/>
      <c r="AC30" s="5"/>
      <c r="AD30" s="4"/>
      <c r="AF30" s="5"/>
      <c r="AG30" s="4"/>
      <c r="AH30" s="1"/>
      <c r="AI30" s="5"/>
      <c r="AJ30" s="3"/>
      <c r="AK30" s="7"/>
    </row>
    <row r="31" spans="1:37">
      <c r="B31" s="2"/>
      <c r="C31" s="2"/>
      <c r="E31" s="5"/>
      <c r="F31" s="4"/>
      <c r="H31" s="5"/>
      <c r="I31" s="4"/>
      <c r="K31" s="5"/>
      <c r="L31" s="4"/>
      <c r="N31" s="5"/>
      <c r="O31" s="4"/>
      <c r="Q31" s="5"/>
      <c r="R31" s="4"/>
      <c r="T31" s="5"/>
      <c r="U31" s="4"/>
      <c r="W31" s="5"/>
      <c r="X31" s="4"/>
      <c r="Z31" s="5"/>
      <c r="AA31" s="4"/>
      <c r="AC31" s="5"/>
      <c r="AD31" s="4"/>
      <c r="AF31" s="5"/>
      <c r="AG31" s="4"/>
      <c r="AH31" s="1"/>
      <c r="AI31" s="5"/>
      <c r="AJ31" s="3"/>
      <c r="AK31" s="7"/>
    </row>
  </sheetData>
  <sortState ref="A14:AK19">
    <sortCondition descending="1" ref="AJ14:AJ19"/>
    <sortCondition descending="1" ref="AH14:AH19"/>
    <sortCondition descending="1" ref="AI14:AI19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1"/>
  <sheetViews>
    <sheetView workbookViewId="0">
      <selection activeCell="A30" sqref="A30"/>
    </sheetView>
  </sheetViews>
  <sheetFormatPr defaultRowHeight="15"/>
  <cols>
    <col min="1" max="1" width="8.7109375" customWidth="1"/>
    <col min="2" max="2" width="13.85546875" customWidth="1"/>
    <col min="3" max="3" width="6.42578125" customWidth="1"/>
    <col min="4" max="4" width="4" customWidth="1"/>
    <col min="5" max="5" width="2.5703125" customWidth="1"/>
    <col min="6" max="6" width="1.7109375" customWidth="1"/>
    <col min="7" max="7" width="4" customWidth="1"/>
    <col min="8" max="8" width="2.5703125" customWidth="1"/>
    <col min="9" max="9" width="1.7109375" customWidth="1"/>
    <col min="10" max="10" width="4" customWidth="1"/>
    <col min="11" max="11" width="2.42578125" customWidth="1"/>
    <col min="12" max="12" width="1.7109375" customWidth="1"/>
    <col min="13" max="13" width="4" customWidth="1"/>
    <col min="14" max="14" width="2.5703125" customWidth="1"/>
    <col min="15" max="15" width="1.7109375" customWidth="1"/>
    <col min="16" max="16" width="4" customWidth="1"/>
    <col min="17" max="17" width="2.5703125" customWidth="1"/>
    <col min="18" max="18" width="1.85546875" customWidth="1"/>
    <col min="19" max="19" width="4" customWidth="1"/>
    <col min="20" max="20" width="2.5703125" customWidth="1"/>
    <col min="21" max="21" width="1.7109375" customWidth="1"/>
    <col min="22" max="22" width="4" customWidth="1"/>
    <col min="23" max="23" width="2.5703125" customWidth="1"/>
    <col min="24" max="24" width="1.7109375" customWidth="1"/>
    <col min="25" max="25" width="4" customWidth="1"/>
    <col min="26" max="26" width="2.5703125" customWidth="1"/>
    <col min="27" max="27" width="1.7109375" customWidth="1"/>
    <col min="28" max="28" width="4" customWidth="1"/>
    <col min="29" max="29" width="2.5703125" customWidth="1"/>
    <col min="30" max="30" width="1.7109375" customWidth="1"/>
    <col min="31" max="31" width="3.85546875" customWidth="1"/>
    <col min="32" max="32" width="2.4257812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6" customWidth="1"/>
  </cols>
  <sheetData>
    <row r="1" spans="1:37">
      <c r="B1" s="2"/>
      <c r="C1" s="2"/>
      <c r="E1" s="5"/>
      <c r="F1" s="4"/>
      <c r="H1" s="5"/>
      <c r="I1" s="4"/>
      <c r="K1" s="5"/>
      <c r="L1" s="4"/>
      <c r="N1" s="5"/>
      <c r="O1" s="4"/>
      <c r="Q1" s="5"/>
      <c r="R1" s="4"/>
      <c r="T1" s="5"/>
      <c r="U1" s="4"/>
      <c r="W1" s="5"/>
      <c r="X1" s="4"/>
      <c r="Z1" s="5"/>
      <c r="AA1" s="4"/>
      <c r="AC1" s="5"/>
      <c r="AD1" s="4"/>
      <c r="AF1" s="5"/>
      <c r="AG1" s="4"/>
      <c r="AH1" s="1"/>
      <c r="AI1" s="5"/>
      <c r="AJ1" s="3"/>
      <c r="AK1" s="7"/>
    </row>
    <row r="2" spans="1:37" ht="15.75">
      <c r="B2" s="2"/>
      <c r="C2" s="2"/>
      <c r="E2" s="5"/>
      <c r="F2" s="4"/>
      <c r="H2" s="5"/>
      <c r="I2" s="4"/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AF2" s="5"/>
      <c r="AG2" s="4"/>
      <c r="AH2" s="1"/>
      <c r="AI2" s="5"/>
      <c r="AJ2" s="3"/>
      <c r="AK2" s="7"/>
    </row>
    <row r="3" spans="1:37">
      <c r="B3" s="2"/>
      <c r="C3" s="2"/>
      <c r="E3" s="5"/>
      <c r="F3" s="4"/>
      <c r="H3" s="5"/>
      <c r="I3" s="4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AF3" s="5"/>
      <c r="AG3" s="4"/>
      <c r="AH3" s="1"/>
      <c r="AI3" s="5"/>
      <c r="AJ3" s="3"/>
      <c r="AK3" s="7"/>
    </row>
    <row r="4" spans="1:37">
      <c r="A4" s="23" t="s">
        <v>24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"/>
      <c r="AJ4" s="1"/>
      <c r="AK4" s="2"/>
    </row>
    <row r="5" spans="1:37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</row>
    <row r="6" spans="1:37">
      <c r="A6" s="2" t="s">
        <v>47</v>
      </c>
      <c r="B6" s="2" t="s">
        <v>56</v>
      </c>
      <c r="C6" s="18">
        <v>195.5</v>
      </c>
      <c r="D6">
        <v>196</v>
      </c>
      <c r="E6" s="5">
        <v>2</v>
      </c>
      <c r="F6" s="4">
        <v>2</v>
      </c>
      <c r="G6">
        <v>192</v>
      </c>
      <c r="H6" s="5">
        <v>3</v>
      </c>
      <c r="I6" s="4"/>
      <c r="J6">
        <v>197</v>
      </c>
      <c r="K6" s="5">
        <v>3</v>
      </c>
      <c r="L6" s="4">
        <v>2</v>
      </c>
      <c r="M6">
        <v>199</v>
      </c>
      <c r="N6" s="5">
        <v>5</v>
      </c>
      <c r="O6" s="4">
        <v>3</v>
      </c>
      <c r="P6">
        <v>196</v>
      </c>
      <c r="Q6" s="5">
        <v>4</v>
      </c>
      <c r="R6" s="4"/>
      <c r="T6" s="5"/>
      <c r="U6" s="4"/>
      <c r="W6" s="5"/>
      <c r="X6" s="4"/>
      <c r="Z6" s="5"/>
      <c r="AA6" s="4"/>
      <c r="AC6" s="5"/>
      <c r="AD6" s="4"/>
      <c r="AF6" s="5"/>
      <c r="AG6" s="4"/>
      <c r="AH6" s="1">
        <f t="shared" ref="AH6:AJ11" si="0">SUM(D6+G6+J6+M6+P6+S6+V6+Y6+AB6+AE6)</f>
        <v>980</v>
      </c>
      <c r="AI6" s="5">
        <f t="shared" si="0"/>
        <v>17</v>
      </c>
      <c r="AJ6" s="3">
        <f t="shared" si="0"/>
        <v>7</v>
      </c>
      <c r="AK6" s="7">
        <f t="shared" ref="AK6:AK11" si="1">IF(COUNT(D6,G6,J6,M6,P6,S6,V6,Y6,AB6,AE6),AVERAGE(D6,G6,J6,M6,P6,S6,V6,Y6,AB6,AE6)," ")</f>
        <v>196</v>
      </c>
    </row>
    <row r="7" spans="1:37">
      <c r="A7" s="2" t="s">
        <v>94</v>
      </c>
      <c r="B7" s="2" t="s">
        <v>49</v>
      </c>
      <c r="C7" s="18">
        <v>195.83</v>
      </c>
      <c r="D7" s="14">
        <f>94+93</f>
        <v>187</v>
      </c>
      <c r="E7" s="5">
        <f>3+0</f>
        <v>3</v>
      </c>
      <c r="F7" s="4"/>
      <c r="G7">
        <f>96+98</f>
        <v>194</v>
      </c>
      <c r="H7" s="5">
        <f>3+3</f>
        <v>6</v>
      </c>
      <c r="I7" s="4">
        <v>2</v>
      </c>
      <c r="J7">
        <f>98+100</f>
        <v>198</v>
      </c>
      <c r="K7" s="5">
        <f>1+2</f>
        <v>3</v>
      </c>
      <c r="L7" s="4">
        <v>3</v>
      </c>
      <c r="M7">
        <f>99+98</f>
        <v>197</v>
      </c>
      <c r="N7" s="5">
        <f>0+0</f>
        <v>0</v>
      </c>
      <c r="O7" s="4">
        <v>1</v>
      </c>
      <c r="P7">
        <f>99+97</f>
        <v>196</v>
      </c>
      <c r="Q7" s="5">
        <f>3+2</f>
        <v>5</v>
      </c>
      <c r="R7" s="4"/>
      <c r="S7" s="14"/>
      <c r="T7" s="5"/>
      <c r="U7" s="4"/>
      <c r="V7" s="14"/>
      <c r="W7" s="5"/>
      <c r="X7" s="4"/>
      <c r="Z7" s="5"/>
      <c r="AA7" s="4"/>
      <c r="AC7" s="5"/>
      <c r="AD7" s="4"/>
      <c r="AF7" s="5"/>
      <c r="AG7" s="4"/>
      <c r="AH7" s="1">
        <f t="shared" si="0"/>
        <v>972</v>
      </c>
      <c r="AI7" s="5">
        <f t="shared" si="0"/>
        <v>17</v>
      </c>
      <c r="AJ7" s="3">
        <f t="shared" si="0"/>
        <v>6</v>
      </c>
      <c r="AK7" s="7">
        <f t="shared" si="1"/>
        <v>194.4</v>
      </c>
    </row>
    <row r="8" spans="1:37">
      <c r="A8" s="2" t="s">
        <v>35</v>
      </c>
      <c r="B8" s="11" t="s">
        <v>50</v>
      </c>
      <c r="C8" s="18">
        <v>195.67</v>
      </c>
      <c r="D8">
        <v>197</v>
      </c>
      <c r="E8" s="5">
        <v>3</v>
      </c>
      <c r="F8" s="4">
        <v>3</v>
      </c>
      <c r="G8">
        <v>194</v>
      </c>
      <c r="H8" s="5">
        <v>2</v>
      </c>
      <c r="I8" s="4">
        <v>1</v>
      </c>
      <c r="J8">
        <v>192</v>
      </c>
      <c r="K8" s="5">
        <v>2</v>
      </c>
      <c r="L8" s="4"/>
      <c r="M8">
        <v>197</v>
      </c>
      <c r="N8" s="5">
        <v>4</v>
      </c>
      <c r="O8" s="4">
        <v>2</v>
      </c>
      <c r="P8">
        <v>191</v>
      </c>
      <c r="Q8" s="5">
        <v>0</v>
      </c>
      <c r="R8" s="4"/>
      <c r="T8" s="5"/>
      <c r="U8" s="4"/>
      <c r="W8" s="5"/>
      <c r="X8" s="4"/>
      <c r="Z8" s="5"/>
      <c r="AA8" s="4"/>
      <c r="AC8" s="5"/>
      <c r="AD8" s="4"/>
      <c r="AF8" s="5"/>
      <c r="AG8" s="4"/>
      <c r="AH8" s="1">
        <f t="shared" si="0"/>
        <v>971</v>
      </c>
      <c r="AI8" s="5">
        <f t="shared" si="0"/>
        <v>11</v>
      </c>
      <c r="AJ8" s="3">
        <f t="shared" si="0"/>
        <v>6</v>
      </c>
      <c r="AK8" s="7">
        <f t="shared" si="1"/>
        <v>194.2</v>
      </c>
    </row>
    <row r="9" spans="1:37">
      <c r="A9" s="2" t="s">
        <v>31</v>
      </c>
      <c r="B9" s="2" t="s">
        <v>89</v>
      </c>
      <c r="C9" s="18">
        <v>195.67</v>
      </c>
      <c r="D9">
        <v>191</v>
      </c>
      <c r="E9" s="5">
        <v>1</v>
      </c>
      <c r="F9" s="4"/>
      <c r="G9">
        <v>199</v>
      </c>
      <c r="H9" s="5">
        <v>5</v>
      </c>
      <c r="I9" s="4">
        <v>3</v>
      </c>
      <c r="J9">
        <v>196</v>
      </c>
      <c r="K9" s="5">
        <v>4</v>
      </c>
      <c r="L9" s="4">
        <v>1</v>
      </c>
      <c r="M9">
        <v>196</v>
      </c>
      <c r="N9" s="5">
        <v>4</v>
      </c>
      <c r="O9" s="4"/>
      <c r="P9">
        <v>197</v>
      </c>
      <c r="Q9" s="5">
        <v>2</v>
      </c>
      <c r="R9" s="4">
        <v>1</v>
      </c>
      <c r="T9" s="5"/>
      <c r="U9" s="4"/>
      <c r="W9" s="5"/>
      <c r="X9" s="4"/>
      <c r="Z9" s="5"/>
      <c r="AA9" s="4"/>
      <c r="AC9" s="5"/>
      <c r="AD9" s="4"/>
      <c r="AF9" s="5"/>
      <c r="AG9" s="4"/>
      <c r="AH9" s="1">
        <f t="shared" si="0"/>
        <v>979</v>
      </c>
      <c r="AI9" s="5">
        <f t="shared" si="0"/>
        <v>16</v>
      </c>
      <c r="AJ9" s="3">
        <f t="shared" si="0"/>
        <v>5</v>
      </c>
      <c r="AK9" s="7">
        <f t="shared" si="1"/>
        <v>195.8</v>
      </c>
    </row>
    <row r="10" spans="1:37">
      <c r="A10" s="2" t="s">
        <v>33</v>
      </c>
      <c r="B10" s="2" t="s">
        <v>64</v>
      </c>
      <c r="C10" s="18">
        <v>195.5</v>
      </c>
      <c r="D10">
        <f>100+95</f>
        <v>195</v>
      </c>
      <c r="E10" s="5">
        <f>2+0</f>
        <v>2</v>
      </c>
      <c r="F10" s="4">
        <v>1</v>
      </c>
      <c r="G10">
        <f>95+99</f>
        <v>194</v>
      </c>
      <c r="H10" s="5">
        <f>1+1</f>
        <v>2</v>
      </c>
      <c r="I10" s="4">
        <v>1</v>
      </c>
      <c r="J10">
        <f>97+94</f>
        <v>191</v>
      </c>
      <c r="K10" s="5">
        <f>2+0</f>
        <v>2</v>
      </c>
      <c r="L10" s="4"/>
      <c r="M10">
        <f>99+97</f>
        <v>196</v>
      </c>
      <c r="N10" s="5">
        <f>3+1</f>
        <v>4</v>
      </c>
      <c r="O10" s="4"/>
      <c r="P10" s="4">
        <f>100+100</f>
        <v>200</v>
      </c>
      <c r="Q10" s="5">
        <f>3+2</f>
        <v>5</v>
      </c>
      <c r="R10" s="4">
        <v>3</v>
      </c>
      <c r="T10" s="5"/>
      <c r="U10" s="4"/>
      <c r="W10" s="5"/>
      <c r="X10" s="4"/>
      <c r="Z10" s="5"/>
      <c r="AA10" s="4"/>
      <c r="AC10" s="5"/>
      <c r="AD10" s="4"/>
      <c r="AF10" s="5"/>
      <c r="AG10" s="4"/>
      <c r="AH10" s="1">
        <f t="shared" si="0"/>
        <v>976</v>
      </c>
      <c r="AI10" s="5">
        <f t="shared" si="0"/>
        <v>15</v>
      </c>
      <c r="AJ10" s="3">
        <f t="shared" si="0"/>
        <v>5</v>
      </c>
      <c r="AK10" s="7">
        <f t="shared" si="1"/>
        <v>195.2</v>
      </c>
    </row>
    <row r="11" spans="1:37">
      <c r="A11" s="2" t="s">
        <v>31</v>
      </c>
      <c r="B11" s="2" t="s">
        <v>61</v>
      </c>
      <c r="C11" s="18">
        <v>195.8</v>
      </c>
      <c r="D11" s="1">
        <v>194</v>
      </c>
      <c r="E11" s="5">
        <v>3</v>
      </c>
      <c r="F11" s="3"/>
      <c r="G11" s="1">
        <v>190</v>
      </c>
      <c r="H11" s="5">
        <v>2</v>
      </c>
      <c r="I11" s="3"/>
      <c r="J11" s="1">
        <v>193</v>
      </c>
      <c r="K11" s="5">
        <v>3</v>
      </c>
      <c r="L11" s="3"/>
      <c r="M11" s="1">
        <v>192</v>
      </c>
      <c r="N11" s="5">
        <v>4</v>
      </c>
      <c r="O11" s="3"/>
      <c r="P11" s="1">
        <v>197</v>
      </c>
      <c r="Q11" s="5">
        <v>6</v>
      </c>
      <c r="R11" s="3">
        <v>2</v>
      </c>
      <c r="S11" s="1"/>
      <c r="T11" s="5"/>
      <c r="U11" s="3"/>
      <c r="V11" s="1"/>
      <c r="W11" s="5"/>
      <c r="X11" s="3"/>
      <c r="Y11" s="1"/>
      <c r="Z11" s="5"/>
      <c r="AA11" s="3"/>
      <c r="AB11" s="1"/>
      <c r="AC11" s="5"/>
      <c r="AD11" s="3"/>
      <c r="AE11" s="1"/>
      <c r="AF11" s="5"/>
      <c r="AG11" s="3"/>
      <c r="AH11" s="1">
        <f t="shared" si="0"/>
        <v>966</v>
      </c>
      <c r="AI11" s="5">
        <f t="shared" si="0"/>
        <v>18</v>
      </c>
      <c r="AJ11" s="3">
        <f t="shared" si="0"/>
        <v>2</v>
      </c>
      <c r="AK11" s="7">
        <f t="shared" si="1"/>
        <v>193.2</v>
      </c>
    </row>
    <row r="12" spans="1:37">
      <c r="C12" s="19"/>
    </row>
    <row r="13" spans="1:37">
      <c r="A13" s="23" t="s">
        <v>25</v>
      </c>
      <c r="B13" s="2"/>
      <c r="C13" s="2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"/>
      <c r="AJ13" s="1"/>
      <c r="AK13" s="2"/>
    </row>
    <row r="14" spans="1:37">
      <c r="A14" s="2" t="s">
        <v>14</v>
      </c>
      <c r="B14" s="2" t="s">
        <v>15</v>
      </c>
      <c r="C14" s="20" t="s">
        <v>16</v>
      </c>
      <c r="D14" s="1" t="s">
        <v>0</v>
      </c>
      <c r="E14" s="1" t="s">
        <v>18</v>
      </c>
      <c r="F14" s="1"/>
      <c r="G14" s="1" t="s">
        <v>1</v>
      </c>
      <c r="H14" s="1" t="s">
        <v>18</v>
      </c>
      <c r="I14" s="1"/>
      <c r="J14" s="1" t="s">
        <v>2</v>
      </c>
      <c r="K14" s="1" t="s">
        <v>18</v>
      </c>
      <c r="L14" s="1"/>
      <c r="M14" s="1" t="s">
        <v>3</v>
      </c>
      <c r="N14" s="1" t="s">
        <v>18</v>
      </c>
      <c r="O14" s="1"/>
      <c r="P14" s="1" t="s">
        <v>4</v>
      </c>
      <c r="Q14" s="1" t="s">
        <v>18</v>
      </c>
      <c r="R14" s="1"/>
      <c r="S14" s="1" t="s">
        <v>5</v>
      </c>
      <c r="T14" s="1" t="s">
        <v>18</v>
      </c>
      <c r="U14" s="1"/>
      <c r="V14" s="1" t="s">
        <v>6</v>
      </c>
      <c r="W14" s="1" t="s">
        <v>18</v>
      </c>
      <c r="X14" s="1"/>
      <c r="Y14" s="1" t="s">
        <v>7</v>
      </c>
      <c r="Z14" s="1" t="s">
        <v>18</v>
      </c>
      <c r="AA14" s="1"/>
      <c r="AB14" s="1" t="s">
        <v>8</v>
      </c>
      <c r="AC14" s="1" t="s">
        <v>18</v>
      </c>
      <c r="AD14" s="1"/>
      <c r="AE14" s="1" t="s">
        <v>9</v>
      </c>
      <c r="AF14" s="1" t="s">
        <v>18</v>
      </c>
      <c r="AG14" s="1"/>
      <c r="AH14" s="1" t="s">
        <v>10</v>
      </c>
      <c r="AI14" s="2" t="s">
        <v>11</v>
      </c>
      <c r="AJ14" s="1" t="s">
        <v>12</v>
      </c>
      <c r="AK14" s="2" t="s">
        <v>16</v>
      </c>
    </row>
    <row r="15" spans="1:37">
      <c r="A15" s="2" t="s">
        <v>33</v>
      </c>
      <c r="B15" s="2" t="s">
        <v>99</v>
      </c>
      <c r="C15" s="18">
        <v>195.33</v>
      </c>
      <c r="D15">
        <f>97+97</f>
        <v>194</v>
      </c>
      <c r="E15" s="5">
        <f>0+3</f>
        <v>3</v>
      </c>
      <c r="F15" s="4">
        <v>2</v>
      </c>
      <c r="G15">
        <f>98+100</f>
        <v>198</v>
      </c>
      <c r="H15" s="5">
        <f>3+2</f>
        <v>5</v>
      </c>
      <c r="I15" s="4">
        <v>3</v>
      </c>
      <c r="J15">
        <f>99+99</f>
        <v>198</v>
      </c>
      <c r="K15" s="5">
        <f>3+1</f>
        <v>4</v>
      </c>
      <c r="L15" s="4">
        <v>3</v>
      </c>
      <c r="M15">
        <f>99+100</f>
        <v>199</v>
      </c>
      <c r="N15" s="5">
        <f>3+4</f>
        <v>7</v>
      </c>
      <c r="O15" s="4">
        <v>3</v>
      </c>
      <c r="P15" s="4">
        <f>100+100</f>
        <v>200</v>
      </c>
      <c r="Q15" s="5">
        <f>2+3</f>
        <v>5</v>
      </c>
      <c r="R15" s="4">
        <v>3</v>
      </c>
      <c r="T15" s="5"/>
      <c r="U15" s="4"/>
      <c r="W15" s="5"/>
      <c r="X15" s="4"/>
      <c r="Z15" s="5"/>
      <c r="AA15" s="4"/>
      <c r="AC15" s="5"/>
      <c r="AD15" s="4"/>
      <c r="AF15" s="5"/>
      <c r="AG15" s="4"/>
      <c r="AH15" s="1">
        <f t="shared" ref="AH15:AJ19" si="2">SUM(D15+G15+J15+M15+P15+S15+V15+Y15+AB15+AE15)</f>
        <v>989</v>
      </c>
      <c r="AI15" s="5">
        <f t="shared" si="2"/>
        <v>24</v>
      </c>
      <c r="AJ15" s="3">
        <f t="shared" si="2"/>
        <v>14</v>
      </c>
      <c r="AK15" s="7">
        <f>IF(COUNT(D15,G15,J15,M15,P15,S15,V15,Y15,AB15,AE15),AVERAGE(D15,G15,J15,M15,P15,S15,V15,Y15,AB15,AE15)," ")</f>
        <v>197.8</v>
      </c>
    </row>
    <row r="16" spans="1:37">
      <c r="A16" s="2" t="s">
        <v>47</v>
      </c>
      <c r="B16" s="2" t="s">
        <v>74</v>
      </c>
      <c r="C16" s="18">
        <v>195.4</v>
      </c>
      <c r="D16" s="1">
        <v>194</v>
      </c>
      <c r="E16" s="5">
        <v>4</v>
      </c>
      <c r="F16" s="3">
        <v>3</v>
      </c>
      <c r="G16" s="1">
        <v>195</v>
      </c>
      <c r="H16" s="5">
        <v>4</v>
      </c>
      <c r="I16" s="3">
        <v>2</v>
      </c>
      <c r="J16" s="1">
        <v>198</v>
      </c>
      <c r="K16" s="5">
        <v>2</v>
      </c>
      <c r="L16" s="3">
        <v>1</v>
      </c>
      <c r="M16" s="1">
        <v>199</v>
      </c>
      <c r="N16" s="5">
        <v>5</v>
      </c>
      <c r="O16" s="3">
        <v>2</v>
      </c>
      <c r="P16" s="3">
        <v>200</v>
      </c>
      <c r="Q16" s="5">
        <v>3</v>
      </c>
      <c r="R16" s="3">
        <v>2</v>
      </c>
      <c r="S16" s="1"/>
      <c r="T16" s="5"/>
      <c r="U16" s="3"/>
      <c r="V16" s="1"/>
      <c r="W16" s="5"/>
      <c r="X16" s="3"/>
      <c r="Y16" s="1"/>
      <c r="Z16" s="5"/>
      <c r="AA16" s="3"/>
      <c r="AB16" s="1"/>
      <c r="AC16" s="5"/>
      <c r="AD16" s="3"/>
      <c r="AE16" s="1"/>
      <c r="AF16" s="5"/>
      <c r="AG16" s="3"/>
      <c r="AH16" s="1">
        <f t="shared" si="2"/>
        <v>986</v>
      </c>
      <c r="AI16" s="5">
        <f t="shared" si="2"/>
        <v>18</v>
      </c>
      <c r="AJ16" s="3">
        <f t="shared" si="2"/>
        <v>10</v>
      </c>
      <c r="AK16" s="7">
        <f>IF(COUNT(D16,G16,J16,M16,P16,S16,V16,Y16,AB16,AE16),AVERAGE(D16,G16,J16,M16,P16,S16,V16,Y16,AB16,AE16)," ")</f>
        <v>197.2</v>
      </c>
    </row>
    <row r="17" spans="1:37">
      <c r="A17" s="2" t="s">
        <v>94</v>
      </c>
      <c r="B17" s="2" t="s">
        <v>53</v>
      </c>
      <c r="C17" s="18">
        <v>195.33</v>
      </c>
      <c r="D17">
        <f>95+99</f>
        <v>194</v>
      </c>
      <c r="E17" s="5">
        <f>1+2</f>
        <v>3</v>
      </c>
      <c r="F17" s="4">
        <v>2</v>
      </c>
      <c r="G17">
        <f>96+99</f>
        <v>195</v>
      </c>
      <c r="H17" s="5">
        <f>1+2</f>
        <v>3</v>
      </c>
      <c r="I17" s="4">
        <v>1</v>
      </c>
      <c r="J17">
        <f>99+99</f>
        <v>198</v>
      </c>
      <c r="K17" s="5">
        <f>1+2</f>
        <v>3</v>
      </c>
      <c r="L17" s="4">
        <v>2</v>
      </c>
      <c r="M17">
        <f>98+100</f>
        <v>198</v>
      </c>
      <c r="N17" s="5">
        <f>2+4</f>
        <v>6</v>
      </c>
      <c r="O17" s="4"/>
      <c r="P17">
        <f>99+99</f>
        <v>198</v>
      </c>
      <c r="Q17" s="5">
        <f>2+0</f>
        <v>2</v>
      </c>
      <c r="R17" s="4">
        <v>1</v>
      </c>
      <c r="T17" s="5"/>
      <c r="U17" s="4"/>
      <c r="W17" s="5"/>
      <c r="X17" s="4"/>
      <c r="Z17" s="5"/>
      <c r="AA17" s="4"/>
      <c r="AC17" s="5"/>
      <c r="AD17" s="4"/>
      <c r="AF17" s="5"/>
      <c r="AG17" s="4"/>
      <c r="AH17" s="1">
        <f t="shared" si="2"/>
        <v>983</v>
      </c>
      <c r="AI17" s="5">
        <f t="shared" si="2"/>
        <v>17</v>
      </c>
      <c r="AJ17" s="3">
        <f t="shared" si="2"/>
        <v>6</v>
      </c>
      <c r="AK17" s="7">
        <f>IF(COUNT(D17,G17,J17,M17,P17,S17,V17,Y17,AB17,AE17),AVERAGE(D17,G17,J17,M17,P17,S17,V17,Y17,AB17,AE17)," ")</f>
        <v>196.6</v>
      </c>
    </row>
    <row r="18" spans="1:37">
      <c r="A18" s="2" t="s">
        <v>35</v>
      </c>
      <c r="B18" s="2" t="s">
        <v>54</v>
      </c>
      <c r="C18" s="18">
        <v>194.33</v>
      </c>
      <c r="D18">
        <v>193</v>
      </c>
      <c r="E18" s="5">
        <v>4</v>
      </c>
      <c r="F18" s="4">
        <v>1</v>
      </c>
      <c r="G18">
        <v>191</v>
      </c>
      <c r="H18" s="5">
        <v>3</v>
      </c>
      <c r="I18" s="4"/>
      <c r="J18">
        <v>194</v>
      </c>
      <c r="K18" s="5">
        <v>6</v>
      </c>
      <c r="L18" s="4"/>
      <c r="M18">
        <v>199</v>
      </c>
      <c r="N18" s="5">
        <v>0</v>
      </c>
      <c r="O18" s="4">
        <v>1</v>
      </c>
      <c r="P18">
        <v>197</v>
      </c>
      <c r="Q18" s="5">
        <v>5</v>
      </c>
      <c r="R18" s="4"/>
      <c r="T18" s="5"/>
      <c r="U18" s="4"/>
      <c r="W18" s="5"/>
      <c r="X18" s="4"/>
      <c r="Z18" s="5"/>
      <c r="AA18" s="4"/>
      <c r="AC18" s="5"/>
      <c r="AD18" s="4"/>
      <c r="AF18" s="5"/>
      <c r="AG18" s="4"/>
      <c r="AH18" s="1">
        <f t="shared" si="2"/>
        <v>974</v>
      </c>
      <c r="AI18" s="5">
        <f t="shared" si="2"/>
        <v>18</v>
      </c>
      <c r="AJ18" s="3">
        <f t="shared" si="2"/>
        <v>2</v>
      </c>
      <c r="AK18" s="7">
        <f>IF(COUNT(D18,G18,J18,M18,P18,S18,V18,Y18,AB18,AE18),AVERAGE(D18,G18,J18,M18,P18,S18,V18,Y18,AB18,AE18)," ")</f>
        <v>194.8</v>
      </c>
    </row>
    <row r="19" spans="1:37">
      <c r="A19" s="2" t="s">
        <v>92</v>
      </c>
      <c r="B19" s="2" t="s">
        <v>100</v>
      </c>
      <c r="C19" s="18">
        <v>195.16</v>
      </c>
      <c r="E19" s="5"/>
      <c r="F19" s="4"/>
      <c r="H19" s="5"/>
      <c r="I19" s="4"/>
      <c r="K19" s="5"/>
      <c r="L19" s="4"/>
      <c r="N19" s="5"/>
      <c r="O19" s="4"/>
      <c r="Q19" s="5"/>
      <c r="R19" s="4"/>
      <c r="T19" s="5"/>
      <c r="U19" s="4"/>
      <c r="W19" s="5"/>
      <c r="X19" s="4"/>
      <c r="Z19" s="5"/>
      <c r="AA19" s="4"/>
      <c r="AC19" s="5"/>
      <c r="AD19" s="4"/>
      <c r="AF19" s="5"/>
      <c r="AG19" s="4"/>
      <c r="AH19" s="1">
        <f t="shared" si="2"/>
        <v>0</v>
      </c>
      <c r="AI19" s="5">
        <f t="shared" si="2"/>
        <v>0</v>
      </c>
      <c r="AJ19" s="3">
        <f t="shared" si="2"/>
        <v>0</v>
      </c>
      <c r="AK19" s="7" t="str">
        <f>IF(COUNT(D19,G19,J19,M19,P19,S19,V19,Y19,AB19,AE19),AVERAGE(D19,G19,J19,M19,P19,S19,V19,Y19,AB19,AE19)," ")</f>
        <v xml:space="preserve"> </v>
      </c>
    </row>
    <row r="20" spans="1:37">
      <c r="A20" s="2"/>
      <c r="B20" s="2"/>
      <c r="C20" s="18"/>
      <c r="E20" s="5"/>
      <c r="F20" s="4"/>
      <c r="H20" s="5"/>
      <c r="I20" s="4"/>
      <c r="K20" s="5"/>
      <c r="L20" s="4"/>
      <c r="N20" s="5"/>
      <c r="O20" s="4"/>
      <c r="Q20" s="5"/>
      <c r="R20" s="4"/>
      <c r="T20" s="5"/>
      <c r="U20" s="4"/>
      <c r="W20" s="5"/>
      <c r="X20" s="4"/>
      <c r="Z20" s="5"/>
      <c r="AA20" s="4"/>
      <c r="AC20" s="5"/>
      <c r="AD20" s="4"/>
      <c r="AF20" s="5"/>
      <c r="AG20" s="4"/>
      <c r="AH20" s="1"/>
      <c r="AI20" s="5"/>
      <c r="AJ20" s="3"/>
      <c r="AK20" s="7"/>
    </row>
    <row r="21" spans="1:37">
      <c r="C21" s="19"/>
    </row>
    <row r="22" spans="1:37">
      <c r="A22" s="23" t="s">
        <v>26</v>
      </c>
      <c r="B22" s="2"/>
      <c r="C22" s="2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1"/>
      <c r="AK22" s="2"/>
    </row>
    <row r="23" spans="1:37">
      <c r="A23" s="2" t="s">
        <v>14</v>
      </c>
      <c r="B23" s="2" t="s">
        <v>15</v>
      </c>
      <c r="C23" s="20" t="s">
        <v>16</v>
      </c>
      <c r="D23" s="1" t="s">
        <v>0</v>
      </c>
      <c r="E23" s="1" t="s">
        <v>18</v>
      </c>
      <c r="F23" s="1"/>
      <c r="G23" s="1" t="s">
        <v>1</v>
      </c>
      <c r="H23" s="1" t="s">
        <v>18</v>
      </c>
      <c r="I23" s="1"/>
      <c r="J23" s="1" t="s">
        <v>2</v>
      </c>
      <c r="K23" s="1" t="s">
        <v>18</v>
      </c>
      <c r="L23" s="1"/>
      <c r="M23" s="1" t="s">
        <v>3</v>
      </c>
      <c r="N23" s="1" t="s">
        <v>18</v>
      </c>
      <c r="O23" s="1"/>
      <c r="P23" s="1" t="s">
        <v>4</v>
      </c>
      <c r="Q23" s="1" t="s">
        <v>18</v>
      </c>
      <c r="R23" s="1"/>
      <c r="S23" s="1" t="s">
        <v>5</v>
      </c>
      <c r="T23" s="1" t="s">
        <v>18</v>
      </c>
      <c r="U23" s="1"/>
      <c r="V23" s="1" t="s">
        <v>6</v>
      </c>
      <c r="W23" s="1" t="s">
        <v>18</v>
      </c>
      <c r="X23" s="1"/>
      <c r="Y23" s="1" t="s">
        <v>7</v>
      </c>
      <c r="Z23" s="1" t="s">
        <v>18</v>
      </c>
      <c r="AA23" s="1"/>
      <c r="AB23" s="1" t="s">
        <v>8</v>
      </c>
      <c r="AC23" s="1" t="s">
        <v>18</v>
      </c>
      <c r="AD23" s="1"/>
      <c r="AE23" s="1" t="s">
        <v>9</v>
      </c>
      <c r="AF23" s="1" t="s">
        <v>18</v>
      </c>
      <c r="AG23" s="1"/>
      <c r="AH23" s="1" t="s">
        <v>10</v>
      </c>
      <c r="AI23" s="2" t="s">
        <v>11</v>
      </c>
      <c r="AJ23" s="1" t="s">
        <v>12</v>
      </c>
      <c r="AK23" s="2" t="s">
        <v>16</v>
      </c>
    </row>
    <row r="24" spans="1:37">
      <c r="A24" s="2" t="s">
        <v>35</v>
      </c>
      <c r="B24" s="2" t="s">
        <v>88</v>
      </c>
      <c r="C24" s="18">
        <v>194.16</v>
      </c>
      <c r="D24">
        <v>197</v>
      </c>
      <c r="E24" s="5">
        <v>3</v>
      </c>
      <c r="F24" s="4">
        <v>3</v>
      </c>
      <c r="G24">
        <v>198</v>
      </c>
      <c r="H24" s="5">
        <v>4</v>
      </c>
      <c r="I24" s="4">
        <v>3</v>
      </c>
      <c r="J24">
        <v>198</v>
      </c>
      <c r="K24" s="5">
        <v>4</v>
      </c>
      <c r="L24" s="4">
        <v>3</v>
      </c>
      <c r="M24">
        <v>195</v>
      </c>
      <c r="N24" s="5">
        <v>4</v>
      </c>
      <c r="O24" s="4">
        <v>2</v>
      </c>
      <c r="P24">
        <v>196</v>
      </c>
      <c r="Q24" s="5">
        <v>3</v>
      </c>
      <c r="R24" s="4">
        <v>2</v>
      </c>
      <c r="T24" s="5"/>
      <c r="U24" s="4"/>
      <c r="W24" s="5"/>
      <c r="X24" s="4"/>
      <c r="Z24" s="5"/>
      <c r="AA24" s="4"/>
      <c r="AC24" s="5"/>
      <c r="AD24" s="4"/>
      <c r="AF24" s="5"/>
      <c r="AG24" s="4"/>
      <c r="AH24" s="1">
        <f t="shared" ref="AH24:AJ29" si="3">SUM(D24+G24+J24+M24+P24+S24+V24+Y24+AB24+AE24)</f>
        <v>984</v>
      </c>
      <c r="AI24" s="5">
        <f t="shared" si="3"/>
        <v>18</v>
      </c>
      <c r="AJ24" s="3">
        <f t="shared" si="3"/>
        <v>13</v>
      </c>
      <c r="AK24" s="7">
        <f t="shared" ref="AK24:AK29" si="4">IF(COUNT(D24,G24,J24,M24,P24,S24,V24,Y24,AB24,AE24),AVERAGE(D24,G24,J24,M24,P24,S24,V24,Y24,AB24,AE24)," ")</f>
        <v>196.8</v>
      </c>
    </row>
    <row r="25" spans="1:37">
      <c r="A25" s="2" t="s">
        <v>47</v>
      </c>
      <c r="B25" s="2" t="s">
        <v>102</v>
      </c>
      <c r="C25" s="18">
        <v>194</v>
      </c>
      <c r="D25" s="1">
        <v>197</v>
      </c>
      <c r="E25" s="5">
        <v>2</v>
      </c>
      <c r="F25" s="3">
        <v>2</v>
      </c>
      <c r="G25" s="1">
        <v>198</v>
      </c>
      <c r="H25" s="5">
        <v>4</v>
      </c>
      <c r="I25" s="3">
        <v>3</v>
      </c>
      <c r="J25" s="1">
        <v>196</v>
      </c>
      <c r="K25" s="5">
        <v>5</v>
      </c>
      <c r="L25" s="3">
        <v>1</v>
      </c>
      <c r="M25" s="1">
        <v>192</v>
      </c>
      <c r="N25" s="5">
        <v>3</v>
      </c>
      <c r="O25" s="3">
        <v>1</v>
      </c>
      <c r="P25" s="1">
        <v>194</v>
      </c>
      <c r="Q25" s="5">
        <v>3</v>
      </c>
      <c r="R25" s="3">
        <v>1</v>
      </c>
      <c r="S25" s="1"/>
      <c r="T25" s="5"/>
      <c r="U25" s="3"/>
      <c r="V25" s="1"/>
      <c r="W25" s="5"/>
      <c r="X25" s="3"/>
      <c r="Y25" s="1"/>
      <c r="Z25" s="5"/>
      <c r="AA25" s="3"/>
      <c r="AB25" s="1"/>
      <c r="AC25" s="5"/>
      <c r="AD25" s="3"/>
      <c r="AE25" s="1"/>
      <c r="AF25" s="5"/>
      <c r="AG25" s="3"/>
      <c r="AH25" s="1">
        <f t="shared" si="3"/>
        <v>977</v>
      </c>
      <c r="AI25" s="5">
        <f t="shared" si="3"/>
        <v>17</v>
      </c>
      <c r="AJ25" s="3">
        <f t="shared" si="3"/>
        <v>8</v>
      </c>
      <c r="AK25" s="7">
        <f t="shared" si="4"/>
        <v>195.4</v>
      </c>
    </row>
    <row r="26" spans="1:37">
      <c r="A26" s="2" t="s">
        <v>47</v>
      </c>
      <c r="B26" s="2" t="s">
        <v>101</v>
      </c>
      <c r="C26" s="18">
        <v>194</v>
      </c>
      <c r="D26">
        <v>196</v>
      </c>
      <c r="E26" s="5">
        <v>4</v>
      </c>
      <c r="F26" s="4">
        <v>1</v>
      </c>
      <c r="G26">
        <v>189</v>
      </c>
      <c r="H26" s="5">
        <v>1</v>
      </c>
      <c r="I26" s="4"/>
      <c r="J26">
        <v>194</v>
      </c>
      <c r="K26" s="5">
        <v>3</v>
      </c>
      <c r="L26" s="4"/>
      <c r="M26">
        <v>199</v>
      </c>
      <c r="N26" s="5">
        <v>7</v>
      </c>
      <c r="O26" s="4">
        <v>3</v>
      </c>
      <c r="P26">
        <v>192</v>
      </c>
      <c r="Q26" s="5">
        <v>4</v>
      </c>
      <c r="R26" s="4"/>
      <c r="T26" s="5"/>
      <c r="U26" s="4"/>
      <c r="W26" s="5"/>
      <c r="X26" s="4"/>
      <c r="Z26" s="5"/>
      <c r="AA26" s="4"/>
      <c r="AC26" s="5"/>
      <c r="AD26" s="4"/>
      <c r="AF26" s="5"/>
      <c r="AG26" s="4"/>
      <c r="AH26" s="1">
        <f t="shared" si="3"/>
        <v>970</v>
      </c>
      <c r="AI26" s="5">
        <f t="shared" si="3"/>
        <v>19</v>
      </c>
      <c r="AJ26" s="3">
        <f t="shared" si="3"/>
        <v>4</v>
      </c>
      <c r="AK26" s="7">
        <f t="shared" si="4"/>
        <v>194</v>
      </c>
    </row>
    <row r="27" spans="1:37">
      <c r="A27" s="2" t="s">
        <v>33</v>
      </c>
      <c r="B27" s="2" t="s">
        <v>69</v>
      </c>
      <c r="C27" s="18">
        <v>193.83</v>
      </c>
      <c r="D27">
        <f>94+98</f>
        <v>192</v>
      </c>
      <c r="E27" s="5">
        <f>0+0</f>
        <v>0</v>
      </c>
      <c r="F27" s="4"/>
      <c r="G27">
        <f>98+96</f>
        <v>194</v>
      </c>
      <c r="H27" s="5">
        <v>0</v>
      </c>
      <c r="I27" s="4">
        <v>2</v>
      </c>
      <c r="J27">
        <f>98+99</f>
        <v>197</v>
      </c>
      <c r="K27" s="5">
        <f>1+0</f>
        <v>1</v>
      </c>
      <c r="L27" s="4">
        <v>2</v>
      </c>
      <c r="M27">
        <f>93+95</f>
        <v>188</v>
      </c>
      <c r="N27" s="5">
        <f>1+1</f>
        <v>2</v>
      </c>
      <c r="O27" s="4"/>
      <c r="P27">
        <f>99+91</f>
        <v>190</v>
      </c>
      <c r="Q27" s="5">
        <f>1+0</f>
        <v>1</v>
      </c>
      <c r="R27" s="4"/>
      <c r="T27" s="5"/>
      <c r="U27" s="4"/>
      <c r="W27" s="5"/>
      <c r="X27" s="4"/>
      <c r="Z27" s="5"/>
      <c r="AA27" s="4"/>
      <c r="AC27" s="5"/>
      <c r="AD27" s="4"/>
      <c r="AF27" s="5"/>
      <c r="AG27" s="4"/>
      <c r="AH27" s="1">
        <f t="shared" si="3"/>
        <v>961</v>
      </c>
      <c r="AI27" s="5">
        <f t="shared" si="3"/>
        <v>4</v>
      </c>
      <c r="AJ27" s="3">
        <f t="shared" si="3"/>
        <v>4</v>
      </c>
      <c r="AK27" s="7">
        <f t="shared" si="4"/>
        <v>192.2</v>
      </c>
    </row>
    <row r="28" spans="1:37">
      <c r="A28" s="2" t="s">
        <v>35</v>
      </c>
      <c r="B28" s="2" t="s">
        <v>103</v>
      </c>
      <c r="C28" s="18">
        <v>193.67</v>
      </c>
      <c r="D28">
        <v>193</v>
      </c>
      <c r="E28" s="5">
        <v>3</v>
      </c>
      <c r="F28" s="4"/>
      <c r="G28">
        <v>189</v>
      </c>
      <c r="H28" s="5">
        <v>1</v>
      </c>
      <c r="I28" s="4"/>
      <c r="J28">
        <v>191</v>
      </c>
      <c r="K28" s="5">
        <v>3</v>
      </c>
      <c r="L28" s="4"/>
      <c r="M28">
        <v>192</v>
      </c>
      <c r="N28" s="5">
        <v>2</v>
      </c>
      <c r="O28" s="4"/>
      <c r="P28">
        <v>197</v>
      </c>
      <c r="Q28" s="5">
        <v>1</v>
      </c>
      <c r="R28" s="4">
        <v>3</v>
      </c>
      <c r="T28" s="5"/>
      <c r="U28" s="4"/>
      <c r="W28" s="5"/>
      <c r="X28" s="4"/>
      <c r="Z28" s="5"/>
      <c r="AA28" s="4"/>
      <c r="AC28" s="5"/>
      <c r="AD28" s="4"/>
      <c r="AF28" s="5"/>
      <c r="AG28" s="4"/>
      <c r="AH28" s="1">
        <f t="shared" si="3"/>
        <v>962</v>
      </c>
      <c r="AI28" s="5">
        <f t="shared" si="3"/>
        <v>10</v>
      </c>
      <c r="AJ28" s="3">
        <f t="shared" si="3"/>
        <v>3</v>
      </c>
      <c r="AK28" s="7">
        <f t="shared" si="4"/>
        <v>192.4</v>
      </c>
    </row>
    <row r="29" spans="1:37">
      <c r="A29" s="2" t="s">
        <v>47</v>
      </c>
      <c r="B29" s="2" t="s">
        <v>68</v>
      </c>
      <c r="C29" s="18">
        <v>193.67</v>
      </c>
      <c r="D29">
        <v>191</v>
      </c>
      <c r="E29" s="5">
        <v>1</v>
      </c>
      <c r="F29" s="4"/>
      <c r="G29">
        <v>191</v>
      </c>
      <c r="H29" s="5">
        <v>2</v>
      </c>
      <c r="I29" s="4">
        <v>1</v>
      </c>
      <c r="J29">
        <v>190</v>
      </c>
      <c r="K29" s="5">
        <v>2</v>
      </c>
      <c r="L29" s="4"/>
      <c r="M29">
        <v>190</v>
      </c>
      <c r="N29" s="5">
        <v>2</v>
      </c>
      <c r="O29" s="4"/>
      <c r="P29">
        <v>185</v>
      </c>
      <c r="Q29" s="5">
        <v>3</v>
      </c>
      <c r="R29" s="4"/>
      <c r="T29" s="5"/>
      <c r="U29" s="4"/>
      <c r="W29" s="5"/>
      <c r="X29" s="4"/>
      <c r="Z29" s="5"/>
      <c r="AA29" s="4"/>
      <c r="AC29" s="5"/>
      <c r="AD29" s="4"/>
      <c r="AE29" s="4"/>
      <c r="AF29" s="5"/>
      <c r="AG29" s="4"/>
      <c r="AH29" s="1">
        <f t="shared" si="3"/>
        <v>947</v>
      </c>
      <c r="AI29" s="5">
        <f t="shared" si="3"/>
        <v>10</v>
      </c>
      <c r="AJ29" s="3">
        <f t="shared" si="3"/>
        <v>1</v>
      </c>
      <c r="AK29" s="7">
        <f t="shared" si="4"/>
        <v>189.4</v>
      </c>
    </row>
    <row r="30" spans="1:37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1"/>
      <c r="AK30" s="2"/>
    </row>
    <row r="31" spans="1:37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"/>
      <c r="AJ31" s="1"/>
      <c r="AK31" s="2"/>
    </row>
  </sheetData>
  <sortState ref="A24:AK29">
    <sortCondition descending="1" ref="AJ24:AJ29"/>
    <sortCondition descending="1" ref="AH24:AH29"/>
    <sortCondition descending="1" ref="AI24:AI29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31"/>
  <sheetViews>
    <sheetView workbookViewId="0">
      <selection activeCell="B32" sqref="B32"/>
    </sheetView>
  </sheetViews>
  <sheetFormatPr defaultRowHeight="15"/>
  <cols>
    <col min="1" max="1" width="8.7109375" customWidth="1"/>
    <col min="2" max="2" width="13.85546875" customWidth="1"/>
    <col min="3" max="3" width="6.42578125" customWidth="1"/>
    <col min="4" max="4" width="4" customWidth="1"/>
    <col min="5" max="5" width="2.5703125" customWidth="1"/>
    <col min="6" max="6" width="1.7109375" customWidth="1"/>
    <col min="7" max="7" width="4" customWidth="1"/>
    <col min="8" max="8" width="2.5703125" customWidth="1"/>
    <col min="9" max="9" width="1.7109375" customWidth="1"/>
    <col min="10" max="10" width="4" customWidth="1"/>
    <col min="11" max="11" width="2.5703125" customWidth="1"/>
    <col min="12" max="12" width="1.7109375" customWidth="1"/>
    <col min="13" max="13" width="4" customWidth="1"/>
    <col min="14" max="14" width="2.42578125" customWidth="1"/>
    <col min="15" max="15" width="1.7109375" customWidth="1"/>
    <col min="16" max="16" width="4" customWidth="1"/>
    <col min="17" max="17" width="2.5703125" customWidth="1"/>
    <col min="18" max="18" width="1.7109375" customWidth="1"/>
    <col min="19" max="19" width="4" customWidth="1"/>
    <col min="20" max="20" width="2.5703125" customWidth="1"/>
    <col min="21" max="21" width="1.7109375" customWidth="1"/>
    <col min="22" max="22" width="4" customWidth="1"/>
    <col min="23" max="23" width="2.5703125" customWidth="1"/>
    <col min="24" max="24" width="1.7109375" customWidth="1"/>
    <col min="25" max="25" width="4" customWidth="1"/>
    <col min="26" max="26" width="2.5703125" customWidth="1"/>
    <col min="27" max="27" width="1.7109375" customWidth="1"/>
    <col min="28" max="28" width="4" customWidth="1"/>
    <col min="29" max="29" width="2.5703125" customWidth="1"/>
    <col min="30" max="30" width="1.7109375" customWidth="1"/>
    <col min="31" max="31" width="4" customWidth="1"/>
    <col min="32" max="32" width="2.570312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6" customWidth="1"/>
  </cols>
  <sheetData>
    <row r="1" spans="1:37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2"/>
    </row>
    <row r="2" spans="1:37" ht="15.75">
      <c r="A2" s="2"/>
      <c r="B2" s="2"/>
      <c r="C2" s="1"/>
      <c r="D2" s="1"/>
      <c r="E2" s="1"/>
      <c r="F2" s="1"/>
      <c r="G2" s="1"/>
      <c r="H2" s="1"/>
      <c r="I2" s="1"/>
      <c r="J2" s="1"/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2"/>
    </row>
    <row r="3" spans="1:37">
      <c r="A3" s="2"/>
      <c r="B3" s="2"/>
      <c r="C3" s="1"/>
      <c r="D3" s="1"/>
      <c r="E3" s="1"/>
      <c r="F3" s="1"/>
      <c r="G3" s="1"/>
      <c r="H3" s="1"/>
      <c r="I3" s="1"/>
      <c r="J3" s="1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Z3" s="1"/>
      <c r="AA3" s="1"/>
      <c r="AB3" s="1"/>
      <c r="AC3" s="1"/>
      <c r="AD3" s="1"/>
      <c r="AE3" s="1"/>
      <c r="AF3" s="1"/>
      <c r="AG3" s="1"/>
      <c r="AH3" s="1"/>
      <c r="AI3" s="2"/>
      <c r="AJ3" s="1"/>
      <c r="AK3" s="2"/>
    </row>
    <row r="4" spans="1:37">
      <c r="A4" s="23" t="s">
        <v>27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"/>
      <c r="AJ4" s="1"/>
      <c r="AK4" s="2"/>
    </row>
    <row r="5" spans="1:37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</row>
    <row r="6" spans="1:37">
      <c r="A6" s="2" t="s">
        <v>47</v>
      </c>
      <c r="B6" s="2" t="s">
        <v>70</v>
      </c>
      <c r="C6" s="18">
        <v>193.6</v>
      </c>
      <c r="D6">
        <v>199</v>
      </c>
      <c r="E6" s="5">
        <v>5</v>
      </c>
      <c r="F6" s="4">
        <v>3</v>
      </c>
      <c r="G6">
        <v>199</v>
      </c>
      <c r="H6" s="5">
        <v>5</v>
      </c>
      <c r="I6" s="4">
        <v>3</v>
      </c>
      <c r="J6">
        <v>199</v>
      </c>
      <c r="K6" s="5">
        <v>8</v>
      </c>
      <c r="L6" s="4">
        <v>3</v>
      </c>
      <c r="M6">
        <v>199</v>
      </c>
      <c r="N6" s="5">
        <v>7</v>
      </c>
      <c r="O6" s="4">
        <v>3</v>
      </c>
      <c r="P6" s="4">
        <v>200</v>
      </c>
      <c r="Q6" s="5">
        <v>6</v>
      </c>
      <c r="R6" s="4">
        <v>3</v>
      </c>
      <c r="T6" s="5"/>
      <c r="U6" s="4"/>
      <c r="W6" s="5"/>
      <c r="X6" s="4"/>
      <c r="Z6" s="5"/>
      <c r="AA6" s="4"/>
      <c r="AC6" s="5"/>
      <c r="AD6" s="4"/>
      <c r="AF6" s="5"/>
      <c r="AG6" s="4"/>
      <c r="AH6" s="1">
        <f t="shared" ref="AH6:AJ11" si="0">SUM(D6+G6+J6+M6+P6+S6+V6+Y6+AB6+AE6)</f>
        <v>996</v>
      </c>
      <c r="AI6" s="5">
        <f t="shared" si="0"/>
        <v>31</v>
      </c>
      <c r="AJ6" s="3">
        <f t="shared" si="0"/>
        <v>15</v>
      </c>
      <c r="AK6" s="7">
        <f t="shared" ref="AK6:AK11" si="1">IF(COUNT(D6,G6,J6,M6,P6,S6,V6,Y6,AB6,AE6),AVERAGE(D6,G6,J6,M6,P6,S6,V6,Y6,AB6,AE6)," ")</f>
        <v>199.2</v>
      </c>
    </row>
    <row r="7" spans="1:37">
      <c r="A7" s="2" t="s">
        <v>35</v>
      </c>
      <c r="B7" s="2" t="s">
        <v>104</v>
      </c>
      <c r="C7" s="18">
        <v>193.6</v>
      </c>
      <c r="D7">
        <v>193</v>
      </c>
      <c r="E7" s="5">
        <v>2</v>
      </c>
      <c r="F7" s="4"/>
      <c r="G7" s="1">
        <v>197</v>
      </c>
      <c r="H7" s="5">
        <v>4</v>
      </c>
      <c r="I7" s="4">
        <v>2</v>
      </c>
      <c r="J7">
        <v>196</v>
      </c>
      <c r="K7" s="5">
        <v>3</v>
      </c>
      <c r="L7" s="4">
        <v>2</v>
      </c>
      <c r="M7">
        <v>193</v>
      </c>
      <c r="N7" s="5">
        <v>3</v>
      </c>
      <c r="O7" s="4"/>
      <c r="P7">
        <v>196</v>
      </c>
      <c r="Q7" s="5">
        <v>4</v>
      </c>
      <c r="R7" s="4">
        <v>1</v>
      </c>
      <c r="T7" s="5"/>
      <c r="U7" s="4"/>
      <c r="W7" s="5"/>
      <c r="X7" s="4"/>
      <c r="Z7" s="5"/>
      <c r="AA7" s="4"/>
      <c r="AC7" s="5"/>
      <c r="AD7" s="4"/>
      <c r="AF7" s="5"/>
      <c r="AG7" s="4"/>
      <c r="AH7" s="1">
        <f t="shared" si="0"/>
        <v>975</v>
      </c>
      <c r="AI7" s="5">
        <f t="shared" si="0"/>
        <v>16</v>
      </c>
      <c r="AJ7" s="3">
        <f t="shared" si="0"/>
        <v>5</v>
      </c>
      <c r="AK7" s="7">
        <f t="shared" si="1"/>
        <v>195</v>
      </c>
    </row>
    <row r="8" spans="1:37">
      <c r="A8" s="2" t="s">
        <v>35</v>
      </c>
      <c r="B8" s="2" t="s">
        <v>79</v>
      </c>
      <c r="C8" s="18">
        <v>193.2</v>
      </c>
      <c r="D8" s="1">
        <v>194</v>
      </c>
      <c r="E8" s="5">
        <v>3</v>
      </c>
      <c r="F8" s="3">
        <v>1</v>
      </c>
      <c r="G8" s="1">
        <v>184</v>
      </c>
      <c r="H8" s="5">
        <v>2</v>
      </c>
      <c r="I8" s="3"/>
      <c r="J8" s="1">
        <v>189</v>
      </c>
      <c r="K8" s="5">
        <v>1</v>
      </c>
      <c r="L8" s="3"/>
      <c r="M8" s="1">
        <v>197</v>
      </c>
      <c r="N8" s="5">
        <v>2</v>
      </c>
      <c r="O8" s="3">
        <v>2</v>
      </c>
      <c r="P8" s="1">
        <v>198</v>
      </c>
      <c r="Q8" s="5">
        <v>6</v>
      </c>
      <c r="R8" s="3">
        <v>2</v>
      </c>
      <c r="S8" s="1"/>
      <c r="T8" s="5"/>
      <c r="U8" s="3"/>
      <c r="V8" s="1"/>
      <c r="W8" s="5"/>
      <c r="X8" s="3"/>
      <c r="Y8" s="1"/>
      <c r="Z8" s="5"/>
      <c r="AA8" s="3"/>
      <c r="AB8" s="1"/>
      <c r="AC8" s="5"/>
      <c r="AD8" s="3"/>
      <c r="AE8" s="1"/>
      <c r="AF8" s="5"/>
      <c r="AG8" s="3"/>
      <c r="AH8" s="1">
        <f t="shared" si="0"/>
        <v>962</v>
      </c>
      <c r="AI8" s="5">
        <f t="shared" si="0"/>
        <v>14</v>
      </c>
      <c r="AJ8" s="3">
        <f t="shared" si="0"/>
        <v>5</v>
      </c>
      <c r="AK8" s="7">
        <f t="shared" si="1"/>
        <v>192.4</v>
      </c>
    </row>
    <row r="9" spans="1:37">
      <c r="A9" s="2" t="s">
        <v>33</v>
      </c>
      <c r="B9" s="2" t="s">
        <v>105</v>
      </c>
      <c r="C9" s="18">
        <v>193.33</v>
      </c>
      <c r="D9">
        <f>99+98</f>
        <v>197</v>
      </c>
      <c r="E9" s="5">
        <f>3+1</f>
        <v>4</v>
      </c>
      <c r="F9" s="4">
        <v>2</v>
      </c>
      <c r="G9">
        <f>97+93</f>
        <v>190</v>
      </c>
      <c r="H9" s="5">
        <f>0+1</f>
        <v>1</v>
      </c>
      <c r="I9" s="4"/>
      <c r="J9">
        <f>96+99</f>
        <v>195</v>
      </c>
      <c r="K9" s="5">
        <f>2+2</f>
        <v>4</v>
      </c>
      <c r="L9" s="4">
        <v>1</v>
      </c>
      <c r="M9">
        <f>97+98</f>
        <v>195</v>
      </c>
      <c r="N9" s="5">
        <f>1+0</f>
        <v>1</v>
      </c>
      <c r="O9" s="4"/>
      <c r="P9">
        <f>97+96</f>
        <v>193</v>
      </c>
      <c r="Q9" s="5">
        <v>0</v>
      </c>
      <c r="R9" s="4"/>
      <c r="T9" s="5"/>
      <c r="U9" s="4"/>
      <c r="W9" s="5"/>
      <c r="X9" s="4"/>
      <c r="Z9" s="5"/>
      <c r="AA9" s="4"/>
      <c r="AC9" s="5"/>
      <c r="AD9" s="4"/>
      <c r="AF9" s="5"/>
      <c r="AG9" s="4"/>
      <c r="AH9" s="1">
        <f t="shared" si="0"/>
        <v>970</v>
      </c>
      <c r="AI9" s="5">
        <f t="shared" si="0"/>
        <v>10</v>
      </c>
      <c r="AJ9" s="3">
        <f t="shared" si="0"/>
        <v>3</v>
      </c>
      <c r="AK9" s="7">
        <f t="shared" si="1"/>
        <v>194</v>
      </c>
    </row>
    <row r="10" spans="1:37">
      <c r="A10" s="2" t="s">
        <v>33</v>
      </c>
      <c r="B10" s="2" t="s">
        <v>76</v>
      </c>
      <c r="C10" s="18">
        <v>193.33</v>
      </c>
      <c r="D10">
        <f>94+99</f>
        <v>193</v>
      </c>
      <c r="E10" s="5">
        <f>0+1</f>
        <v>1</v>
      </c>
      <c r="F10" s="4"/>
      <c r="G10" s="1">
        <f>94+100</f>
        <v>194</v>
      </c>
      <c r="H10" s="5">
        <v>0</v>
      </c>
      <c r="I10" s="4"/>
      <c r="J10">
        <f>97+96</f>
        <v>193</v>
      </c>
      <c r="K10" s="5">
        <f>2+2</f>
        <v>4</v>
      </c>
      <c r="L10" s="4"/>
      <c r="M10">
        <f>99+98</f>
        <v>197</v>
      </c>
      <c r="N10" s="5">
        <f>0+1</f>
        <v>1</v>
      </c>
      <c r="O10" s="4">
        <v>1</v>
      </c>
      <c r="P10">
        <f>97+98</f>
        <v>195</v>
      </c>
      <c r="Q10" s="5">
        <f>0+1</f>
        <v>1</v>
      </c>
      <c r="R10" s="4"/>
      <c r="T10" s="5"/>
      <c r="U10" s="4"/>
      <c r="W10" s="5"/>
      <c r="X10" s="4"/>
      <c r="Z10" s="5"/>
      <c r="AA10" s="4"/>
      <c r="AC10" s="5"/>
      <c r="AD10" s="4"/>
      <c r="AF10" s="5"/>
      <c r="AG10" s="4"/>
      <c r="AH10" s="1">
        <f t="shared" si="0"/>
        <v>972</v>
      </c>
      <c r="AI10" s="5">
        <f t="shared" si="0"/>
        <v>7</v>
      </c>
      <c r="AJ10" s="3">
        <f t="shared" si="0"/>
        <v>1</v>
      </c>
      <c r="AK10" s="7">
        <f t="shared" si="1"/>
        <v>194.4</v>
      </c>
    </row>
    <row r="11" spans="1:37">
      <c r="A11" s="2" t="s">
        <v>35</v>
      </c>
      <c r="B11" s="2" t="s">
        <v>122</v>
      </c>
      <c r="C11" s="18">
        <v>193.6</v>
      </c>
      <c r="D11">
        <v>185</v>
      </c>
      <c r="E11" s="5">
        <v>0</v>
      </c>
      <c r="F11" s="4"/>
      <c r="G11" s="1">
        <v>196</v>
      </c>
      <c r="H11" s="5">
        <v>1</v>
      </c>
      <c r="I11" s="4">
        <v>1</v>
      </c>
      <c r="J11">
        <v>195</v>
      </c>
      <c r="K11" s="5">
        <v>2</v>
      </c>
      <c r="L11" s="4"/>
      <c r="M11">
        <v>195</v>
      </c>
      <c r="N11" s="5">
        <v>3</v>
      </c>
      <c r="O11" s="4"/>
      <c r="P11">
        <v>194</v>
      </c>
      <c r="Q11" s="5">
        <v>1</v>
      </c>
      <c r="R11" s="4"/>
      <c r="T11" s="5"/>
      <c r="U11" s="4"/>
      <c r="W11" s="5"/>
      <c r="X11" s="4"/>
      <c r="Z11" s="5"/>
      <c r="AA11" s="4"/>
      <c r="AC11" s="5"/>
      <c r="AD11" s="4"/>
      <c r="AF11" s="5"/>
      <c r="AG11" s="4"/>
      <c r="AH11" s="1">
        <f t="shared" si="0"/>
        <v>965</v>
      </c>
      <c r="AI11" s="5">
        <f t="shared" si="0"/>
        <v>7</v>
      </c>
      <c r="AJ11" s="3">
        <f t="shared" si="0"/>
        <v>1</v>
      </c>
      <c r="AK11" s="7">
        <f t="shared" si="1"/>
        <v>193</v>
      </c>
    </row>
    <row r="12" spans="1:37">
      <c r="C12" s="19"/>
    </row>
    <row r="13" spans="1:37">
      <c r="C13" s="19"/>
    </row>
    <row r="14" spans="1:37">
      <c r="A14" s="23" t="s">
        <v>29</v>
      </c>
      <c r="B14" s="2"/>
      <c r="C14" s="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2"/>
      <c r="AJ14" s="1"/>
      <c r="AK14" s="2"/>
    </row>
    <row r="15" spans="1:37">
      <c r="A15" s="2" t="s">
        <v>14</v>
      </c>
      <c r="B15" s="2" t="s">
        <v>15</v>
      </c>
      <c r="C15" s="20" t="s">
        <v>16</v>
      </c>
      <c r="D15" s="1" t="s">
        <v>0</v>
      </c>
      <c r="E15" s="1" t="s">
        <v>18</v>
      </c>
      <c r="F15" s="1"/>
      <c r="G15" s="1" t="s">
        <v>1</v>
      </c>
      <c r="H15" s="1" t="s">
        <v>18</v>
      </c>
      <c r="I15" s="1"/>
      <c r="J15" s="1" t="s">
        <v>2</v>
      </c>
      <c r="K15" s="1" t="s">
        <v>18</v>
      </c>
      <c r="L15" s="1"/>
      <c r="M15" s="1" t="s">
        <v>3</v>
      </c>
      <c r="N15" s="1" t="s">
        <v>18</v>
      </c>
      <c r="O15" s="1"/>
      <c r="P15" s="1" t="s">
        <v>4</v>
      </c>
      <c r="Q15" s="1" t="s">
        <v>18</v>
      </c>
      <c r="R15" s="1"/>
      <c r="S15" s="1" t="s">
        <v>5</v>
      </c>
      <c r="T15" s="1" t="s">
        <v>18</v>
      </c>
      <c r="U15" s="1"/>
      <c r="V15" s="1" t="s">
        <v>6</v>
      </c>
      <c r="W15" s="1" t="s">
        <v>18</v>
      </c>
      <c r="X15" s="1"/>
      <c r="Y15" s="1" t="s">
        <v>7</v>
      </c>
      <c r="Z15" s="1" t="s">
        <v>18</v>
      </c>
      <c r="AA15" s="1"/>
      <c r="AB15" s="1" t="s">
        <v>8</v>
      </c>
      <c r="AC15" s="1" t="s">
        <v>18</v>
      </c>
      <c r="AD15" s="1"/>
      <c r="AE15" s="1" t="s">
        <v>9</v>
      </c>
      <c r="AF15" s="1" t="s">
        <v>18</v>
      </c>
      <c r="AG15" s="1"/>
      <c r="AH15" s="1" t="s">
        <v>10</v>
      </c>
      <c r="AI15" s="2" t="s">
        <v>11</v>
      </c>
      <c r="AJ15" s="1" t="s">
        <v>12</v>
      </c>
      <c r="AK15" s="2" t="s">
        <v>16</v>
      </c>
    </row>
    <row r="16" spans="1:37">
      <c r="A16" s="2" t="s">
        <v>31</v>
      </c>
      <c r="B16" s="2" t="s">
        <v>110</v>
      </c>
      <c r="C16" s="18">
        <v>192.67</v>
      </c>
      <c r="D16" s="4">
        <v>200</v>
      </c>
      <c r="E16" s="5">
        <v>4</v>
      </c>
      <c r="F16" s="4">
        <v>3</v>
      </c>
      <c r="G16">
        <v>197</v>
      </c>
      <c r="H16" s="5">
        <v>3</v>
      </c>
      <c r="I16" s="4">
        <v>1</v>
      </c>
      <c r="J16">
        <v>197</v>
      </c>
      <c r="K16" s="5">
        <v>4</v>
      </c>
      <c r="L16" s="4">
        <v>2</v>
      </c>
      <c r="M16">
        <v>194</v>
      </c>
      <c r="N16" s="5">
        <v>2</v>
      </c>
      <c r="O16" s="4">
        <v>1</v>
      </c>
      <c r="P16">
        <v>198</v>
      </c>
      <c r="Q16" s="5">
        <v>7</v>
      </c>
      <c r="R16" s="4">
        <v>3</v>
      </c>
      <c r="T16" s="5"/>
      <c r="U16" s="4"/>
      <c r="W16" s="5"/>
      <c r="X16" s="4"/>
      <c r="Z16" s="5"/>
      <c r="AA16" s="4"/>
      <c r="AC16" s="5"/>
      <c r="AD16" s="4"/>
      <c r="AF16" s="5"/>
      <c r="AG16" s="4"/>
      <c r="AH16" s="1">
        <f t="shared" ref="AH16:AJ21" si="2">SUM(D16+G16+J16+M16+P16+S16+V16+Y16+AB16+AE16)</f>
        <v>986</v>
      </c>
      <c r="AI16" s="5">
        <f t="shared" si="2"/>
        <v>20</v>
      </c>
      <c r="AJ16" s="3">
        <f t="shared" si="2"/>
        <v>10</v>
      </c>
      <c r="AK16" s="7">
        <f t="shared" ref="AK16:AK21" si="3">IF(COUNT(D16,G16,J16,M16,P16,S16,V16,Y16,AB16,AE16),AVERAGE(D16,G16,J16,M16,P16,S16,V16,Y16,AB16,AE16)," ")</f>
        <v>197.2</v>
      </c>
    </row>
    <row r="17" spans="1:37">
      <c r="A17" s="2" t="s">
        <v>35</v>
      </c>
      <c r="B17" s="2" t="s">
        <v>109</v>
      </c>
      <c r="C17" s="18">
        <v>192.83</v>
      </c>
      <c r="D17">
        <v>195</v>
      </c>
      <c r="E17" s="5">
        <v>3</v>
      </c>
      <c r="F17" s="4"/>
      <c r="G17">
        <v>198</v>
      </c>
      <c r="H17" s="5">
        <v>6</v>
      </c>
      <c r="I17" s="4">
        <v>3</v>
      </c>
      <c r="J17">
        <v>199</v>
      </c>
      <c r="K17" s="5">
        <v>3</v>
      </c>
      <c r="L17" s="4">
        <v>3</v>
      </c>
      <c r="M17">
        <v>195</v>
      </c>
      <c r="N17" s="5">
        <v>3</v>
      </c>
      <c r="O17" s="4">
        <v>2</v>
      </c>
      <c r="P17">
        <v>191</v>
      </c>
      <c r="Q17" s="5">
        <v>2</v>
      </c>
      <c r="R17" s="4"/>
      <c r="T17" s="5"/>
      <c r="U17" s="4"/>
      <c r="W17" s="5"/>
      <c r="X17" s="4"/>
      <c r="Z17" s="5"/>
      <c r="AA17" s="4"/>
      <c r="AC17" s="5"/>
      <c r="AD17" s="4"/>
      <c r="AF17" s="5"/>
      <c r="AG17" s="4"/>
      <c r="AH17" s="1">
        <f t="shared" si="2"/>
        <v>978</v>
      </c>
      <c r="AI17" s="5">
        <f t="shared" si="2"/>
        <v>17</v>
      </c>
      <c r="AJ17" s="3">
        <f t="shared" si="2"/>
        <v>8</v>
      </c>
      <c r="AK17" s="7">
        <f t="shared" si="3"/>
        <v>195.6</v>
      </c>
    </row>
    <row r="18" spans="1:37">
      <c r="A18" s="2" t="s">
        <v>35</v>
      </c>
      <c r="B18" s="2" t="s">
        <v>125</v>
      </c>
      <c r="C18" s="18">
        <v>192.5</v>
      </c>
      <c r="D18">
        <v>198</v>
      </c>
      <c r="E18" s="5">
        <v>5</v>
      </c>
      <c r="F18" s="4">
        <v>2</v>
      </c>
      <c r="G18">
        <v>193</v>
      </c>
      <c r="H18" s="5">
        <v>1</v>
      </c>
      <c r="I18" s="4"/>
      <c r="J18">
        <v>193</v>
      </c>
      <c r="K18" s="5">
        <v>2</v>
      </c>
      <c r="L18" s="4">
        <v>1</v>
      </c>
      <c r="M18">
        <v>192</v>
      </c>
      <c r="N18" s="5">
        <v>1</v>
      </c>
      <c r="O18" s="4"/>
      <c r="P18">
        <v>195</v>
      </c>
      <c r="Q18" s="5">
        <v>5</v>
      </c>
      <c r="R18" s="4">
        <v>2</v>
      </c>
      <c r="T18" s="5"/>
      <c r="U18" s="4"/>
      <c r="W18" s="5"/>
      <c r="X18" s="4"/>
      <c r="Z18" s="5"/>
      <c r="AA18" s="4"/>
      <c r="AC18" s="5"/>
      <c r="AD18" s="4"/>
      <c r="AF18" s="5"/>
      <c r="AG18" s="4"/>
      <c r="AH18" s="1">
        <f t="shared" si="2"/>
        <v>971</v>
      </c>
      <c r="AI18" s="5">
        <f t="shared" si="2"/>
        <v>14</v>
      </c>
      <c r="AJ18" s="3">
        <f t="shared" si="2"/>
        <v>5</v>
      </c>
      <c r="AK18" s="7">
        <f t="shared" si="3"/>
        <v>194.2</v>
      </c>
    </row>
    <row r="19" spans="1:37">
      <c r="A19" s="2" t="s">
        <v>33</v>
      </c>
      <c r="B19" s="2" t="s">
        <v>108</v>
      </c>
      <c r="C19" s="18">
        <v>193</v>
      </c>
      <c r="D19" s="1">
        <f>97+99</f>
        <v>196</v>
      </c>
      <c r="E19" s="5">
        <f>0+1</f>
        <v>1</v>
      </c>
      <c r="F19" s="3"/>
      <c r="G19" s="1">
        <f>97+100</f>
        <v>197</v>
      </c>
      <c r="H19" s="5">
        <f>1+3</f>
        <v>4</v>
      </c>
      <c r="I19" s="3">
        <v>2</v>
      </c>
      <c r="J19" s="1">
        <f>85+96</f>
        <v>181</v>
      </c>
      <c r="K19" s="5">
        <f>0+1</f>
        <v>1</v>
      </c>
      <c r="L19" s="3"/>
      <c r="M19" s="1">
        <f>98+97</f>
        <v>195</v>
      </c>
      <c r="N19" s="5">
        <f>1+3</f>
        <v>4</v>
      </c>
      <c r="O19" s="3">
        <v>3</v>
      </c>
      <c r="P19" s="1">
        <f>96+96</f>
        <v>192</v>
      </c>
      <c r="Q19" s="5">
        <f>1+2</f>
        <v>3</v>
      </c>
      <c r="R19" s="3"/>
      <c r="S19" s="1"/>
      <c r="T19" s="5"/>
      <c r="U19" s="3"/>
      <c r="V19" s="1"/>
      <c r="W19" s="5"/>
      <c r="X19" s="3"/>
      <c r="Y19" s="1"/>
      <c r="Z19" s="5"/>
      <c r="AA19" s="3"/>
      <c r="AB19" s="1"/>
      <c r="AC19" s="5"/>
      <c r="AD19" s="3"/>
      <c r="AE19" s="1"/>
      <c r="AF19" s="5"/>
      <c r="AG19" s="3"/>
      <c r="AH19" s="1">
        <f t="shared" si="2"/>
        <v>961</v>
      </c>
      <c r="AI19" s="5">
        <f t="shared" si="2"/>
        <v>13</v>
      </c>
      <c r="AJ19" s="3">
        <f t="shared" si="2"/>
        <v>5</v>
      </c>
      <c r="AK19" s="7">
        <f t="shared" si="3"/>
        <v>192.2</v>
      </c>
    </row>
    <row r="20" spans="1:37">
      <c r="A20" s="2" t="s">
        <v>33</v>
      </c>
      <c r="B20" s="2" t="s">
        <v>107</v>
      </c>
      <c r="C20" s="18">
        <v>193</v>
      </c>
      <c r="D20">
        <f>98+99</f>
        <v>197</v>
      </c>
      <c r="E20" s="5">
        <f>4+3</f>
        <v>7</v>
      </c>
      <c r="F20" s="4">
        <v>1</v>
      </c>
      <c r="G20">
        <f>90+96</f>
        <v>186</v>
      </c>
      <c r="H20" s="5">
        <f>0+4</f>
        <v>4</v>
      </c>
      <c r="I20" s="4"/>
      <c r="J20">
        <f>97+95</f>
        <v>192</v>
      </c>
      <c r="K20" s="5">
        <f>2+1</f>
        <v>3</v>
      </c>
      <c r="L20" s="4"/>
      <c r="M20">
        <f>97+95</f>
        <v>192</v>
      </c>
      <c r="N20" s="5">
        <f>0+3</f>
        <v>3</v>
      </c>
      <c r="O20" s="4"/>
      <c r="P20">
        <f>94+98</f>
        <v>192</v>
      </c>
      <c r="Q20" s="5">
        <f>0+4</f>
        <v>4</v>
      </c>
      <c r="R20" s="4">
        <v>1</v>
      </c>
      <c r="T20" s="5"/>
      <c r="U20" s="4"/>
      <c r="W20" s="5"/>
      <c r="X20" s="4"/>
      <c r="Z20" s="5"/>
      <c r="AA20" s="4"/>
      <c r="AC20" s="5"/>
      <c r="AD20" s="4"/>
      <c r="AF20" s="5"/>
      <c r="AG20" s="4"/>
      <c r="AH20" s="1">
        <f t="shared" si="2"/>
        <v>959</v>
      </c>
      <c r="AI20" s="5">
        <f t="shared" si="2"/>
        <v>21</v>
      </c>
      <c r="AJ20" s="3">
        <f t="shared" si="2"/>
        <v>2</v>
      </c>
      <c r="AK20" s="7">
        <f t="shared" si="3"/>
        <v>191.8</v>
      </c>
    </row>
    <row r="21" spans="1:37">
      <c r="A21" s="2" t="s">
        <v>35</v>
      </c>
      <c r="B21" s="2" t="s">
        <v>106</v>
      </c>
      <c r="C21" s="18">
        <v>193.16</v>
      </c>
      <c r="D21">
        <v>193</v>
      </c>
      <c r="E21" s="5">
        <v>1</v>
      </c>
      <c r="F21" s="4"/>
      <c r="G21">
        <v>196</v>
      </c>
      <c r="H21" s="5">
        <v>6</v>
      </c>
      <c r="I21" s="4"/>
      <c r="J21">
        <v>187</v>
      </c>
      <c r="K21" s="5">
        <v>1</v>
      </c>
      <c r="L21" s="4"/>
      <c r="M21">
        <v>192</v>
      </c>
      <c r="N21" s="5">
        <v>3</v>
      </c>
      <c r="O21" s="4"/>
      <c r="P21">
        <v>187</v>
      </c>
      <c r="Q21" s="5">
        <v>1</v>
      </c>
      <c r="R21" s="4"/>
      <c r="T21" s="5"/>
      <c r="U21" s="4"/>
      <c r="W21" s="5"/>
      <c r="X21" s="4"/>
      <c r="Z21" s="5"/>
      <c r="AA21" s="4"/>
      <c r="AC21" s="5"/>
      <c r="AD21" s="4"/>
      <c r="AF21" s="5"/>
      <c r="AG21" s="4"/>
      <c r="AH21" s="1">
        <f t="shared" si="2"/>
        <v>955</v>
      </c>
      <c r="AI21" s="5">
        <f t="shared" si="2"/>
        <v>12</v>
      </c>
      <c r="AJ21" s="3">
        <f t="shared" si="2"/>
        <v>0</v>
      </c>
      <c r="AK21" s="7">
        <f t="shared" si="3"/>
        <v>191</v>
      </c>
    </row>
    <row r="22" spans="1:37">
      <c r="C22" s="19"/>
    </row>
    <row r="23" spans="1:37">
      <c r="C23" s="19"/>
    </row>
    <row r="24" spans="1:37">
      <c r="A24" s="23" t="s">
        <v>30</v>
      </c>
      <c r="B24" s="2"/>
      <c r="C24" s="2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1"/>
      <c r="AK24" s="2"/>
    </row>
    <row r="25" spans="1:37">
      <c r="A25" s="2" t="s">
        <v>14</v>
      </c>
      <c r="B25" s="2" t="s">
        <v>15</v>
      </c>
      <c r="C25" s="20" t="s">
        <v>16</v>
      </c>
      <c r="D25" s="1" t="s">
        <v>0</v>
      </c>
      <c r="E25" s="1" t="s">
        <v>18</v>
      </c>
      <c r="F25" s="1"/>
      <c r="G25" s="1" t="s">
        <v>1</v>
      </c>
      <c r="H25" s="1" t="s">
        <v>18</v>
      </c>
      <c r="I25" s="1"/>
      <c r="J25" s="1" t="s">
        <v>2</v>
      </c>
      <c r="K25" s="1" t="s">
        <v>18</v>
      </c>
      <c r="L25" s="1"/>
      <c r="M25" s="1" t="s">
        <v>3</v>
      </c>
      <c r="N25" s="1" t="s">
        <v>18</v>
      </c>
      <c r="O25" s="1"/>
      <c r="P25" s="1" t="s">
        <v>4</v>
      </c>
      <c r="Q25" s="1" t="s">
        <v>18</v>
      </c>
      <c r="R25" s="1"/>
      <c r="S25" s="1" t="s">
        <v>5</v>
      </c>
      <c r="T25" s="1" t="s">
        <v>18</v>
      </c>
      <c r="U25" s="1"/>
      <c r="V25" s="1" t="s">
        <v>6</v>
      </c>
      <c r="W25" s="1" t="s">
        <v>18</v>
      </c>
      <c r="X25" s="1"/>
      <c r="Y25" s="1" t="s">
        <v>7</v>
      </c>
      <c r="Z25" s="1" t="s">
        <v>18</v>
      </c>
      <c r="AA25" s="1"/>
      <c r="AB25" s="1" t="s">
        <v>8</v>
      </c>
      <c r="AC25" s="1" t="s">
        <v>18</v>
      </c>
      <c r="AD25" s="1"/>
      <c r="AE25" s="1" t="s">
        <v>9</v>
      </c>
      <c r="AF25" s="1" t="s">
        <v>18</v>
      </c>
      <c r="AG25" s="1"/>
      <c r="AH25" s="1" t="s">
        <v>10</v>
      </c>
      <c r="AI25" s="2" t="s">
        <v>11</v>
      </c>
      <c r="AJ25" s="1" t="s">
        <v>12</v>
      </c>
      <c r="AK25" s="2" t="s">
        <v>16</v>
      </c>
    </row>
    <row r="26" spans="1:37">
      <c r="A26" s="2" t="s">
        <v>111</v>
      </c>
      <c r="B26" s="2" t="s">
        <v>85</v>
      </c>
      <c r="C26" s="18">
        <v>192.1</v>
      </c>
      <c r="D26">
        <f>94+97</f>
        <v>191</v>
      </c>
      <c r="E26" s="5">
        <f>2+3</f>
        <v>5</v>
      </c>
      <c r="F26" s="4">
        <v>3</v>
      </c>
      <c r="G26">
        <v>194</v>
      </c>
      <c r="H26" s="5">
        <v>1</v>
      </c>
      <c r="I26" s="4">
        <v>1</v>
      </c>
      <c r="J26">
        <v>192</v>
      </c>
      <c r="K26" s="5">
        <v>1</v>
      </c>
      <c r="L26" s="4">
        <v>1</v>
      </c>
      <c r="M26">
        <f>99+96</f>
        <v>195</v>
      </c>
      <c r="N26" s="5">
        <f>2+2</f>
        <v>4</v>
      </c>
      <c r="O26" s="4">
        <v>3</v>
      </c>
      <c r="P26">
        <f>96+96</f>
        <v>192</v>
      </c>
      <c r="Q26" s="5">
        <f>1+1</f>
        <v>2</v>
      </c>
      <c r="R26" s="4"/>
      <c r="T26" s="5"/>
      <c r="U26" s="4"/>
      <c r="W26" s="5"/>
      <c r="X26" s="4"/>
      <c r="Z26" s="5"/>
      <c r="AA26" s="4"/>
      <c r="AC26" s="5"/>
      <c r="AD26" s="4"/>
      <c r="AF26" s="5"/>
      <c r="AG26" s="4"/>
      <c r="AH26" s="1">
        <f t="shared" ref="AH26:AJ31" si="4">SUM(D26+G26+J26+M26+P26+S26+V26+Y26+AB26+AE26)</f>
        <v>964</v>
      </c>
      <c r="AI26" s="5">
        <f t="shared" si="4"/>
        <v>13</v>
      </c>
      <c r="AJ26" s="3">
        <f t="shared" si="4"/>
        <v>8</v>
      </c>
      <c r="AK26" s="7">
        <f t="shared" ref="AK26:AK31" si="5">IF(COUNT(D26,G26,J26,M26,P26,S26,V26,Y26,AB26,AE26),AVERAGE(D26,G26,J26,M26,P26,S26,V26,Y26,AB26,AE26)," ")</f>
        <v>192.8</v>
      </c>
    </row>
    <row r="27" spans="1:37">
      <c r="A27" s="2" t="s">
        <v>31</v>
      </c>
      <c r="B27" s="2" t="s">
        <v>112</v>
      </c>
      <c r="C27" s="18">
        <v>191.6</v>
      </c>
      <c r="D27">
        <v>189</v>
      </c>
      <c r="E27" s="5">
        <v>2</v>
      </c>
      <c r="F27" s="4"/>
      <c r="G27" s="1">
        <v>198</v>
      </c>
      <c r="H27" s="5">
        <v>3</v>
      </c>
      <c r="I27" s="4">
        <v>3</v>
      </c>
      <c r="J27">
        <v>195</v>
      </c>
      <c r="K27" s="5">
        <v>3</v>
      </c>
      <c r="L27" s="4">
        <v>2</v>
      </c>
      <c r="M27">
        <v>194</v>
      </c>
      <c r="N27" s="5">
        <v>2</v>
      </c>
      <c r="O27" s="4">
        <v>2</v>
      </c>
      <c r="P27" t="s">
        <v>126</v>
      </c>
      <c r="Q27" s="5"/>
      <c r="R27" s="4"/>
      <c r="T27" s="5"/>
      <c r="U27" s="4"/>
      <c r="W27" s="5"/>
      <c r="X27" s="4"/>
      <c r="Z27" s="5"/>
      <c r="AA27" s="4"/>
      <c r="AC27" s="5"/>
      <c r="AD27" s="4"/>
      <c r="AF27" s="5"/>
      <c r="AG27" s="4"/>
      <c r="AH27" s="1" t="e">
        <f t="shared" si="4"/>
        <v>#VALUE!</v>
      </c>
      <c r="AI27" s="5">
        <f t="shared" si="4"/>
        <v>10</v>
      </c>
      <c r="AJ27" s="3">
        <f t="shared" si="4"/>
        <v>7</v>
      </c>
      <c r="AK27" s="7">
        <f t="shared" si="5"/>
        <v>194</v>
      </c>
    </row>
    <row r="28" spans="1:37">
      <c r="A28" s="2" t="s">
        <v>47</v>
      </c>
      <c r="B28" s="2" t="s">
        <v>83</v>
      </c>
      <c r="C28" s="18">
        <v>192.4</v>
      </c>
      <c r="D28">
        <v>190</v>
      </c>
      <c r="E28" s="5">
        <v>2</v>
      </c>
      <c r="F28" s="4">
        <v>2</v>
      </c>
      <c r="G28">
        <v>193</v>
      </c>
      <c r="H28" s="5">
        <v>3</v>
      </c>
      <c r="I28" s="4"/>
      <c r="J28" s="1">
        <v>196</v>
      </c>
      <c r="K28" s="5">
        <v>3</v>
      </c>
      <c r="L28" s="4">
        <v>3</v>
      </c>
      <c r="M28">
        <v>184</v>
      </c>
      <c r="N28" s="5">
        <v>4</v>
      </c>
      <c r="O28" s="4"/>
      <c r="P28">
        <v>191</v>
      </c>
      <c r="Q28" s="5">
        <v>1</v>
      </c>
      <c r="R28" s="4"/>
      <c r="T28" s="5"/>
      <c r="U28" s="4"/>
      <c r="W28" s="5"/>
      <c r="X28" s="4"/>
      <c r="Z28" s="5"/>
      <c r="AA28" s="4"/>
      <c r="AC28" s="5"/>
      <c r="AD28" s="4"/>
      <c r="AF28" s="5"/>
      <c r="AG28" s="4"/>
      <c r="AH28" s="1">
        <f t="shared" si="4"/>
        <v>954</v>
      </c>
      <c r="AI28" s="5">
        <f t="shared" si="4"/>
        <v>13</v>
      </c>
      <c r="AJ28" s="3">
        <f t="shared" si="4"/>
        <v>5</v>
      </c>
      <c r="AK28" s="7">
        <f t="shared" si="5"/>
        <v>190.8</v>
      </c>
    </row>
    <row r="29" spans="1:37">
      <c r="A29" s="2" t="s">
        <v>35</v>
      </c>
      <c r="B29" s="11" t="s">
        <v>113</v>
      </c>
      <c r="C29" s="18">
        <v>191.6</v>
      </c>
      <c r="D29" s="1">
        <v>190</v>
      </c>
      <c r="E29" s="5">
        <v>1</v>
      </c>
      <c r="F29" s="3">
        <v>1</v>
      </c>
      <c r="G29" s="1">
        <v>194</v>
      </c>
      <c r="H29" s="5">
        <v>3</v>
      </c>
      <c r="I29" s="3">
        <v>2</v>
      </c>
      <c r="J29" s="1">
        <v>186</v>
      </c>
      <c r="K29" s="5">
        <v>3</v>
      </c>
      <c r="L29" s="3"/>
      <c r="M29" s="1">
        <v>185</v>
      </c>
      <c r="N29" s="5">
        <v>0</v>
      </c>
      <c r="O29" s="3"/>
      <c r="P29" s="1">
        <v>198</v>
      </c>
      <c r="Q29" s="5">
        <v>4</v>
      </c>
      <c r="R29" s="3"/>
      <c r="S29" s="1"/>
      <c r="T29" s="5"/>
      <c r="U29" s="3"/>
      <c r="V29" s="1"/>
      <c r="W29" s="5"/>
      <c r="X29" s="3"/>
      <c r="Y29" s="1"/>
      <c r="Z29" s="5"/>
      <c r="AA29" s="3"/>
      <c r="AB29" s="1"/>
      <c r="AC29" s="5"/>
      <c r="AD29" s="3"/>
      <c r="AE29" s="1"/>
      <c r="AF29" s="5"/>
      <c r="AG29" s="3"/>
      <c r="AH29" s="1">
        <f t="shared" si="4"/>
        <v>953</v>
      </c>
      <c r="AI29" s="5">
        <f t="shared" si="4"/>
        <v>11</v>
      </c>
      <c r="AJ29" s="3">
        <f t="shared" si="4"/>
        <v>3</v>
      </c>
      <c r="AK29" s="7">
        <f t="shared" si="5"/>
        <v>190.6</v>
      </c>
    </row>
    <row r="30" spans="1:37">
      <c r="A30" s="2" t="s">
        <v>35</v>
      </c>
      <c r="B30" s="2" t="s">
        <v>81</v>
      </c>
      <c r="C30" s="18">
        <v>192.3</v>
      </c>
      <c r="D30">
        <v>186</v>
      </c>
      <c r="E30" s="5">
        <v>1</v>
      </c>
      <c r="F30" s="4"/>
      <c r="G30">
        <v>187</v>
      </c>
      <c r="H30" s="5">
        <v>1</v>
      </c>
      <c r="I30" s="4"/>
      <c r="J30">
        <v>186</v>
      </c>
      <c r="K30" s="5">
        <v>2</v>
      </c>
      <c r="L30" s="4"/>
      <c r="M30">
        <v>188</v>
      </c>
      <c r="N30" s="5">
        <v>0</v>
      </c>
      <c r="O30" s="4">
        <v>1</v>
      </c>
      <c r="P30">
        <v>194</v>
      </c>
      <c r="Q30" s="5">
        <v>4</v>
      </c>
      <c r="R30" s="4"/>
      <c r="T30" s="5"/>
      <c r="U30" s="4"/>
      <c r="W30" s="5"/>
      <c r="X30" s="4"/>
      <c r="Z30" s="5"/>
      <c r="AA30" s="4"/>
      <c r="AC30" s="5"/>
      <c r="AD30" s="4"/>
      <c r="AF30" s="5"/>
      <c r="AG30" s="4"/>
      <c r="AH30" s="1">
        <f t="shared" si="4"/>
        <v>941</v>
      </c>
      <c r="AI30" s="5">
        <f t="shared" si="4"/>
        <v>8</v>
      </c>
      <c r="AJ30" s="3">
        <f t="shared" si="4"/>
        <v>1</v>
      </c>
      <c r="AK30" s="7">
        <f t="shared" si="5"/>
        <v>188.2</v>
      </c>
    </row>
    <row r="31" spans="1:37">
      <c r="A31" s="2" t="s">
        <v>47</v>
      </c>
      <c r="B31" s="2" t="s">
        <v>78</v>
      </c>
      <c r="C31" s="18">
        <v>192.3</v>
      </c>
      <c r="D31">
        <v>153</v>
      </c>
      <c r="E31" s="5">
        <v>1</v>
      </c>
      <c r="F31" s="4"/>
      <c r="H31" s="5"/>
      <c r="I31" s="4"/>
      <c r="K31" s="5"/>
      <c r="L31" s="4"/>
      <c r="N31" s="5"/>
      <c r="O31" s="4"/>
      <c r="Q31" s="5"/>
      <c r="R31" s="4"/>
      <c r="T31" s="5"/>
      <c r="U31" s="4"/>
      <c r="W31" s="5"/>
      <c r="X31" s="4"/>
      <c r="Z31" s="5"/>
      <c r="AA31" s="4"/>
      <c r="AC31" s="5"/>
      <c r="AD31" s="4"/>
      <c r="AF31" s="5"/>
      <c r="AG31" s="4"/>
      <c r="AH31" s="1">
        <f t="shared" si="4"/>
        <v>153</v>
      </c>
      <c r="AI31" s="5">
        <f t="shared" si="4"/>
        <v>1</v>
      </c>
      <c r="AJ31" s="3">
        <f t="shared" si="4"/>
        <v>0</v>
      </c>
      <c r="AK31" s="7">
        <f t="shared" si="5"/>
        <v>153</v>
      </c>
    </row>
  </sheetData>
  <sortState ref="A6:AK11">
    <sortCondition descending="1" ref="AJ6:AJ11"/>
    <sortCondition descending="1" ref="AH6:AH11"/>
    <sortCondition descending="1" ref="AI6:AI11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32"/>
  <sheetViews>
    <sheetView workbookViewId="0">
      <selection activeCell="A31" sqref="A31"/>
    </sheetView>
  </sheetViews>
  <sheetFormatPr defaultRowHeight="15"/>
  <cols>
    <col min="1" max="1" width="8.7109375" customWidth="1"/>
    <col min="2" max="2" width="13.85546875" customWidth="1"/>
    <col min="3" max="3" width="6.42578125" customWidth="1"/>
    <col min="4" max="4" width="4" customWidth="1"/>
    <col min="5" max="5" width="2.42578125" customWidth="1"/>
    <col min="6" max="6" width="1.7109375" customWidth="1"/>
    <col min="7" max="7" width="4" customWidth="1"/>
    <col min="8" max="8" width="2.5703125" customWidth="1"/>
    <col min="9" max="9" width="1.7109375" customWidth="1"/>
    <col min="10" max="10" width="4" customWidth="1"/>
    <col min="11" max="11" width="2.5703125" customWidth="1"/>
    <col min="12" max="12" width="1.7109375" customWidth="1"/>
    <col min="13" max="13" width="4" customWidth="1"/>
    <col min="14" max="14" width="2.5703125" customWidth="1"/>
    <col min="15" max="15" width="1.7109375" customWidth="1"/>
    <col min="16" max="16" width="4.140625" customWidth="1"/>
    <col min="17" max="17" width="2.5703125" customWidth="1"/>
    <col min="18" max="18" width="1.7109375" customWidth="1"/>
    <col min="19" max="19" width="4" customWidth="1"/>
    <col min="20" max="20" width="2.5703125" customWidth="1"/>
    <col min="21" max="21" width="1.7109375" customWidth="1"/>
    <col min="22" max="22" width="4" customWidth="1"/>
    <col min="23" max="23" width="2.5703125" customWidth="1"/>
    <col min="24" max="24" width="1.7109375" customWidth="1"/>
    <col min="25" max="25" width="4" customWidth="1"/>
    <col min="26" max="26" width="2.5703125" customWidth="1"/>
    <col min="27" max="27" width="1.7109375" customWidth="1"/>
    <col min="28" max="28" width="4" customWidth="1"/>
    <col min="29" max="29" width="2.5703125" customWidth="1"/>
    <col min="30" max="30" width="1.7109375" customWidth="1"/>
    <col min="31" max="31" width="4" customWidth="1"/>
    <col min="32" max="32" width="2.570312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6" customWidth="1"/>
  </cols>
  <sheetData>
    <row r="1" spans="1:37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2"/>
    </row>
    <row r="2" spans="1:37" ht="15.75">
      <c r="A2" s="2"/>
      <c r="B2" s="2"/>
      <c r="C2" s="1"/>
      <c r="D2" s="1"/>
      <c r="E2" s="1"/>
      <c r="F2" s="1"/>
      <c r="G2" s="1"/>
      <c r="H2" s="1"/>
      <c r="I2" s="1"/>
      <c r="J2" s="1"/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2"/>
    </row>
    <row r="3" spans="1:37">
      <c r="A3" s="2"/>
      <c r="B3" s="2"/>
      <c r="C3" s="1"/>
      <c r="D3" s="1"/>
      <c r="E3" s="1"/>
      <c r="F3" s="1"/>
      <c r="G3" s="1"/>
      <c r="H3" s="1"/>
      <c r="I3" s="1"/>
      <c r="J3" s="1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Z3" s="1"/>
      <c r="AA3" s="1"/>
      <c r="AB3" s="1"/>
      <c r="AC3" s="1"/>
      <c r="AD3" s="1"/>
      <c r="AE3" s="1"/>
      <c r="AF3" s="1"/>
      <c r="AG3" s="1"/>
      <c r="AH3" s="1"/>
      <c r="AI3" s="2"/>
      <c r="AJ3" s="1"/>
      <c r="AK3" s="2"/>
    </row>
    <row r="4" spans="1:37">
      <c r="A4" s="23" t="s">
        <v>28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"/>
      <c r="AJ4" s="1"/>
      <c r="AK4" s="2"/>
    </row>
    <row r="5" spans="1:37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</row>
    <row r="6" spans="1:37">
      <c r="A6" s="2" t="s">
        <v>47</v>
      </c>
      <c r="B6" s="2" t="s">
        <v>116</v>
      </c>
      <c r="C6" s="18">
        <v>191</v>
      </c>
      <c r="D6" s="1">
        <v>197</v>
      </c>
      <c r="E6" s="5">
        <v>3</v>
      </c>
      <c r="F6" s="3">
        <v>3</v>
      </c>
      <c r="G6" s="1">
        <v>192</v>
      </c>
      <c r="H6" s="5">
        <v>1</v>
      </c>
      <c r="I6" s="3">
        <v>1</v>
      </c>
      <c r="J6" s="1">
        <v>190</v>
      </c>
      <c r="K6" s="5">
        <v>1</v>
      </c>
      <c r="L6" s="3">
        <v>2</v>
      </c>
      <c r="M6" s="1">
        <v>193</v>
      </c>
      <c r="N6" s="5">
        <v>1</v>
      </c>
      <c r="O6" s="3">
        <v>3</v>
      </c>
      <c r="P6" s="21">
        <v>197</v>
      </c>
      <c r="Q6" s="5">
        <v>6</v>
      </c>
      <c r="R6" s="3">
        <v>3</v>
      </c>
      <c r="S6" s="1"/>
      <c r="T6" s="5"/>
      <c r="U6" s="3"/>
      <c r="V6" s="1"/>
      <c r="W6" s="5"/>
      <c r="X6" s="3"/>
      <c r="Y6" s="1"/>
      <c r="Z6" s="5"/>
      <c r="AA6" s="3"/>
      <c r="AB6" s="1"/>
      <c r="AC6" s="5"/>
      <c r="AD6" s="3"/>
      <c r="AE6" s="1"/>
      <c r="AF6" s="5"/>
      <c r="AG6" s="3"/>
      <c r="AH6" s="1">
        <f t="shared" ref="AH6:AJ11" si="0">SUM(D6+G6+J6+M6+P6+S6+V6+Y6+AB6+AE6)</f>
        <v>969</v>
      </c>
      <c r="AI6" s="5">
        <f t="shared" si="0"/>
        <v>12</v>
      </c>
      <c r="AJ6" s="3">
        <f t="shared" si="0"/>
        <v>12</v>
      </c>
      <c r="AK6" s="7">
        <f t="shared" ref="AK6:AK11" si="1">IF(COUNT(D6,G6,J6,M6,P6,S6,V6,Y6,AB6,AE6),AVERAGE(D6,G6,J6,M6,P6,S6,V6,Y6,AB6,AE6)," ")</f>
        <v>193.8</v>
      </c>
    </row>
    <row r="7" spans="1:37">
      <c r="A7" s="2" t="s">
        <v>47</v>
      </c>
      <c r="B7" s="2" t="s">
        <v>123</v>
      </c>
      <c r="C7" s="18">
        <v>191</v>
      </c>
      <c r="D7" s="1">
        <v>194</v>
      </c>
      <c r="E7" s="5">
        <v>1</v>
      </c>
      <c r="F7" s="3">
        <v>2</v>
      </c>
      <c r="G7" s="1">
        <v>196</v>
      </c>
      <c r="H7" s="5">
        <v>5</v>
      </c>
      <c r="I7" s="3">
        <v>3</v>
      </c>
      <c r="J7" s="1">
        <v>192</v>
      </c>
      <c r="K7" s="5">
        <v>3</v>
      </c>
      <c r="L7" s="3">
        <v>3</v>
      </c>
      <c r="M7" s="1">
        <v>192</v>
      </c>
      <c r="N7" s="5">
        <v>0</v>
      </c>
      <c r="O7" s="3">
        <v>2</v>
      </c>
      <c r="P7" s="21">
        <v>185</v>
      </c>
      <c r="Q7" s="5">
        <v>2</v>
      </c>
      <c r="R7" s="3"/>
      <c r="S7" s="1"/>
      <c r="T7" s="5"/>
      <c r="U7" s="3"/>
      <c r="V7" s="1"/>
      <c r="W7" s="5"/>
      <c r="X7" s="3"/>
      <c r="Y7" s="1"/>
      <c r="Z7" s="5"/>
      <c r="AA7" s="3"/>
      <c r="AB7" s="1"/>
      <c r="AC7" s="5"/>
      <c r="AD7" s="3"/>
      <c r="AE7" s="1"/>
      <c r="AF7" s="5"/>
      <c r="AG7" s="3"/>
      <c r="AH7" s="1">
        <f t="shared" si="0"/>
        <v>959</v>
      </c>
      <c r="AI7" s="5">
        <f t="shared" si="0"/>
        <v>11</v>
      </c>
      <c r="AJ7" s="3">
        <f t="shared" si="0"/>
        <v>10</v>
      </c>
      <c r="AK7" s="7">
        <f t="shared" si="1"/>
        <v>191.8</v>
      </c>
    </row>
    <row r="8" spans="1:37">
      <c r="A8" s="2" t="s">
        <v>35</v>
      </c>
      <c r="B8" s="2" t="s">
        <v>80</v>
      </c>
      <c r="C8" s="18">
        <v>190.83</v>
      </c>
      <c r="D8">
        <v>190</v>
      </c>
      <c r="E8" s="5">
        <v>4</v>
      </c>
      <c r="F8" s="4">
        <v>1</v>
      </c>
      <c r="G8">
        <v>189</v>
      </c>
      <c r="H8" s="5">
        <v>1</v>
      </c>
      <c r="I8" s="4"/>
      <c r="J8">
        <v>190</v>
      </c>
      <c r="K8" s="5">
        <v>1</v>
      </c>
      <c r="L8" s="4">
        <v>2</v>
      </c>
      <c r="M8">
        <v>187</v>
      </c>
      <c r="N8" s="5">
        <v>0</v>
      </c>
      <c r="O8" s="4"/>
      <c r="P8">
        <v>188</v>
      </c>
      <c r="Q8" s="5">
        <v>1</v>
      </c>
      <c r="R8" s="4">
        <v>1</v>
      </c>
      <c r="T8" s="5"/>
      <c r="U8" s="4"/>
      <c r="W8" s="5"/>
      <c r="X8" s="4"/>
      <c r="Y8" s="17"/>
      <c r="Z8" s="5"/>
      <c r="AA8" s="4"/>
      <c r="AC8" s="5"/>
      <c r="AD8" s="4"/>
      <c r="AF8" s="5"/>
      <c r="AG8" s="4"/>
      <c r="AH8" s="1">
        <f t="shared" si="0"/>
        <v>944</v>
      </c>
      <c r="AI8" s="5">
        <f t="shared" si="0"/>
        <v>7</v>
      </c>
      <c r="AJ8" s="3">
        <f t="shared" si="0"/>
        <v>4</v>
      </c>
      <c r="AK8" s="7">
        <f t="shared" si="1"/>
        <v>188.8</v>
      </c>
    </row>
    <row r="9" spans="1:37">
      <c r="A9" s="2" t="s">
        <v>33</v>
      </c>
      <c r="B9" s="2" t="s">
        <v>117</v>
      </c>
      <c r="C9" s="18">
        <v>189</v>
      </c>
      <c r="D9">
        <f>94+96</f>
        <v>190</v>
      </c>
      <c r="E9" s="5">
        <f>0+0</f>
        <v>0</v>
      </c>
      <c r="F9" s="4"/>
      <c r="G9">
        <f>95+99</f>
        <v>194</v>
      </c>
      <c r="H9" s="5">
        <f>1+1</f>
        <v>2</v>
      </c>
      <c r="I9" s="4">
        <v>2</v>
      </c>
      <c r="J9">
        <f>91+92</f>
        <v>183</v>
      </c>
      <c r="K9" s="5">
        <f>1+1</f>
        <v>2</v>
      </c>
      <c r="L9" s="4"/>
      <c r="M9">
        <f>88+94</f>
        <v>182</v>
      </c>
      <c r="N9" s="5">
        <f>0+1</f>
        <v>1</v>
      </c>
      <c r="O9" s="4"/>
      <c r="P9">
        <f>94+96</f>
        <v>190</v>
      </c>
      <c r="Q9" s="5">
        <f>1+0</f>
        <v>1</v>
      </c>
      <c r="R9" s="4">
        <v>2</v>
      </c>
      <c r="T9" s="5"/>
      <c r="U9" s="4"/>
      <c r="W9" s="5"/>
      <c r="X9" s="4"/>
      <c r="Z9" s="5"/>
      <c r="AA9" s="4"/>
      <c r="AC9" s="5"/>
      <c r="AD9" s="4"/>
      <c r="AF9" s="5"/>
      <c r="AG9" s="4"/>
      <c r="AH9" s="1">
        <f t="shared" si="0"/>
        <v>939</v>
      </c>
      <c r="AI9" s="5">
        <f t="shared" si="0"/>
        <v>6</v>
      </c>
      <c r="AJ9" s="3">
        <f t="shared" si="0"/>
        <v>4</v>
      </c>
      <c r="AK9" s="7">
        <f t="shared" si="1"/>
        <v>187.8</v>
      </c>
    </row>
    <row r="10" spans="1:37">
      <c r="A10" s="2" t="s">
        <v>33</v>
      </c>
      <c r="B10" s="2" t="s">
        <v>75</v>
      </c>
      <c r="C10" s="18">
        <v>191.5</v>
      </c>
      <c r="D10">
        <f>99+98</f>
        <v>197</v>
      </c>
      <c r="E10" s="5">
        <f>2+1</f>
        <v>3</v>
      </c>
      <c r="F10" s="4">
        <v>3</v>
      </c>
      <c r="G10">
        <f>96+92</f>
        <v>188</v>
      </c>
      <c r="H10" s="5">
        <f>1+0</f>
        <v>1</v>
      </c>
      <c r="I10" s="4"/>
      <c r="J10">
        <f>94+93</f>
        <v>187</v>
      </c>
      <c r="K10" s="5">
        <f>1+0</f>
        <v>1</v>
      </c>
      <c r="L10" s="4">
        <v>1</v>
      </c>
      <c r="M10">
        <f>91+94</f>
        <v>185</v>
      </c>
      <c r="N10" s="5">
        <f>1+2</f>
        <v>3</v>
      </c>
      <c r="O10" s="4"/>
      <c r="Q10" s="5"/>
      <c r="R10" s="4"/>
      <c r="T10" s="5"/>
      <c r="U10" s="4"/>
      <c r="W10" s="5"/>
      <c r="X10" s="4"/>
      <c r="Z10" s="5"/>
      <c r="AA10" s="4"/>
      <c r="AC10" s="5"/>
      <c r="AD10" s="4"/>
      <c r="AF10" s="5"/>
      <c r="AG10" s="4"/>
      <c r="AH10" s="1">
        <f t="shared" si="0"/>
        <v>757</v>
      </c>
      <c r="AI10" s="5">
        <f t="shared" si="0"/>
        <v>8</v>
      </c>
      <c r="AJ10" s="3">
        <f t="shared" si="0"/>
        <v>4</v>
      </c>
      <c r="AK10" s="7">
        <f t="shared" si="1"/>
        <v>189.25</v>
      </c>
    </row>
    <row r="11" spans="1:37">
      <c r="A11" s="2" t="s">
        <v>31</v>
      </c>
      <c r="B11" s="2" t="s">
        <v>73</v>
      </c>
      <c r="C11" s="18">
        <v>190.5</v>
      </c>
      <c r="D11">
        <v>184</v>
      </c>
      <c r="E11" s="5">
        <v>1</v>
      </c>
      <c r="F11" s="4"/>
      <c r="G11">
        <v>185</v>
      </c>
      <c r="H11" s="5">
        <v>0</v>
      </c>
      <c r="I11" s="4"/>
      <c r="J11">
        <v>186</v>
      </c>
      <c r="K11" s="5">
        <v>1</v>
      </c>
      <c r="L11" s="4"/>
      <c r="M11">
        <v>189</v>
      </c>
      <c r="N11" s="5">
        <v>1</v>
      </c>
      <c r="O11" s="4">
        <v>1</v>
      </c>
      <c r="P11">
        <v>182</v>
      </c>
      <c r="Q11" s="5">
        <v>1</v>
      </c>
      <c r="R11" s="4"/>
      <c r="T11" s="5"/>
      <c r="U11" s="4"/>
      <c r="W11" s="5"/>
      <c r="X11" s="4"/>
      <c r="Z11" s="5"/>
      <c r="AA11" s="4"/>
      <c r="AC11" s="5"/>
      <c r="AD11" s="4"/>
      <c r="AF11" s="5"/>
      <c r="AG11" s="4"/>
      <c r="AH11" s="1">
        <f t="shared" si="0"/>
        <v>926</v>
      </c>
      <c r="AI11" s="5">
        <f t="shared" si="0"/>
        <v>4</v>
      </c>
      <c r="AJ11" s="3">
        <f t="shared" si="0"/>
        <v>1</v>
      </c>
      <c r="AK11" s="7">
        <f t="shared" si="1"/>
        <v>185.2</v>
      </c>
    </row>
    <row r="12" spans="1:37">
      <c r="A12" s="2"/>
      <c r="B12" s="11"/>
      <c r="C12" s="19"/>
      <c r="E12" s="5"/>
      <c r="H12" s="5"/>
      <c r="K12" s="5"/>
      <c r="N12" s="5"/>
      <c r="Q12" s="5"/>
      <c r="T12" s="5"/>
      <c r="W12" s="5"/>
      <c r="Z12" s="5"/>
      <c r="AC12" s="5"/>
      <c r="AF12" s="5"/>
      <c r="AH12" s="1"/>
      <c r="AI12" s="5"/>
      <c r="AJ12" s="3"/>
      <c r="AK12" s="7"/>
    </row>
    <row r="13" spans="1:37">
      <c r="A13" s="2"/>
      <c r="B13" s="2"/>
      <c r="C13" s="18"/>
      <c r="E13" s="5"/>
      <c r="F13" s="4"/>
      <c r="H13" s="5"/>
      <c r="I13" s="4"/>
      <c r="K13" s="5"/>
      <c r="L13" s="4"/>
      <c r="N13" s="5"/>
      <c r="O13" s="4"/>
      <c r="Q13" s="5"/>
      <c r="R13" s="4"/>
      <c r="T13" s="5"/>
      <c r="U13" s="4"/>
      <c r="W13" s="5"/>
      <c r="X13" s="4"/>
      <c r="Y13" s="16"/>
      <c r="Z13" s="5"/>
      <c r="AA13" s="4"/>
      <c r="AC13" s="5"/>
      <c r="AD13" s="4"/>
      <c r="AE13" s="16"/>
      <c r="AF13" s="22"/>
      <c r="AG13" s="4"/>
      <c r="AH13" s="1"/>
      <c r="AI13" s="5"/>
      <c r="AJ13" s="3"/>
      <c r="AK13" s="7"/>
    </row>
    <row r="14" spans="1:37">
      <c r="C14" s="19"/>
    </row>
    <row r="15" spans="1:37">
      <c r="A15" s="23" t="s">
        <v>114</v>
      </c>
      <c r="B15" s="2"/>
      <c r="C15" s="2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"/>
      <c r="AJ15" s="1"/>
      <c r="AK15" s="2"/>
    </row>
    <row r="16" spans="1:37">
      <c r="A16" s="2" t="s">
        <v>14</v>
      </c>
      <c r="B16" s="2" t="s">
        <v>15</v>
      </c>
      <c r="C16" s="20" t="s">
        <v>16</v>
      </c>
      <c r="D16" s="1" t="s">
        <v>0</v>
      </c>
      <c r="E16" s="1" t="s">
        <v>18</v>
      </c>
      <c r="F16" s="1"/>
      <c r="G16" s="1" t="s">
        <v>1</v>
      </c>
      <c r="H16" s="1" t="s">
        <v>18</v>
      </c>
      <c r="I16" s="1"/>
      <c r="J16" s="1" t="s">
        <v>2</v>
      </c>
      <c r="K16" s="1" t="s">
        <v>18</v>
      </c>
      <c r="L16" s="1"/>
      <c r="M16" s="1" t="s">
        <v>3</v>
      </c>
      <c r="N16" s="1" t="s">
        <v>18</v>
      </c>
      <c r="O16" s="1"/>
      <c r="P16" s="1" t="s">
        <v>4</v>
      </c>
      <c r="Q16" s="1" t="s">
        <v>18</v>
      </c>
      <c r="R16" s="1"/>
      <c r="S16" s="1" t="s">
        <v>5</v>
      </c>
      <c r="T16" s="1" t="s">
        <v>18</v>
      </c>
      <c r="U16" s="1"/>
      <c r="V16" s="1" t="s">
        <v>6</v>
      </c>
      <c r="W16" s="1" t="s">
        <v>18</v>
      </c>
      <c r="X16" s="1"/>
      <c r="Y16" s="1" t="s">
        <v>7</v>
      </c>
      <c r="Z16" s="1" t="s">
        <v>18</v>
      </c>
      <c r="AA16" s="1"/>
      <c r="AB16" s="1" t="s">
        <v>8</v>
      </c>
      <c r="AC16" s="1" t="s">
        <v>18</v>
      </c>
      <c r="AD16" s="1"/>
      <c r="AE16" s="1" t="s">
        <v>9</v>
      </c>
      <c r="AF16" s="1" t="s">
        <v>18</v>
      </c>
      <c r="AG16" s="1"/>
      <c r="AH16" s="1" t="s">
        <v>10</v>
      </c>
      <c r="AI16" s="2" t="s">
        <v>11</v>
      </c>
      <c r="AJ16" s="1" t="s">
        <v>12</v>
      </c>
      <c r="AK16" s="2" t="s">
        <v>16</v>
      </c>
    </row>
    <row r="17" spans="1:37">
      <c r="A17" s="2" t="s">
        <v>47</v>
      </c>
      <c r="B17" s="2" t="s">
        <v>84</v>
      </c>
      <c r="C17" s="18">
        <v>188</v>
      </c>
      <c r="D17">
        <v>186</v>
      </c>
      <c r="E17" s="5">
        <v>1</v>
      </c>
      <c r="F17" s="4"/>
      <c r="G17">
        <v>190</v>
      </c>
      <c r="H17" s="5">
        <v>1</v>
      </c>
      <c r="I17" s="4"/>
      <c r="J17">
        <v>186</v>
      </c>
      <c r="K17" s="5">
        <v>2</v>
      </c>
      <c r="L17" s="4"/>
      <c r="M17">
        <v>185</v>
      </c>
      <c r="N17" s="5">
        <v>1</v>
      </c>
      <c r="O17" s="4"/>
      <c r="P17" s="1" t="s">
        <v>126</v>
      </c>
      <c r="Q17" s="5"/>
      <c r="R17" s="4"/>
      <c r="T17" s="5"/>
      <c r="U17" s="4"/>
      <c r="W17" s="5"/>
      <c r="X17" s="4"/>
      <c r="Z17" s="5"/>
      <c r="AA17" s="4"/>
      <c r="AC17" s="5"/>
      <c r="AD17" s="4"/>
      <c r="AF17" s="5"/>
      <c r="AG17" s="4"/>
      <c r="AH17" s="1" t="e">
        <f t="shared" ref="AH17:AH21" si="2">SUM(D17+G17+J17+M17+P17+S17+V17+Y17+AB17+AE17)</f>
        <v>#VALUE!</v>
      </c>
      <c r="AI17" s="5">
        <f t="shared" ref="AI17:AI21" si="3">SUM(E17+H17+K17+N17+Q17+T17+W17+Z17+AC17+AF17)</f>
        <v>5</v>
      </c>
      <c r="AJ17" s="3">
        <f t="shared" ref="AJ17:AJ21" si="4">SUM(F17+I17+L17+O17+R17+U17+X17+AA17+AD17+AG17)</f>
        <v>0</v>
      </c>
      <c r="AK17" s="7">
        <f t="shared" ref="AK17:AK21" si="5">IF(COUNT(D17,G17,J17,M17,P17,S17,V17,Y17,AB17,AE17),AVERAGE(D17,G17,J17,M17,P17,S17,V17,Y17,AB17,AE17)," ")</f>
        <v>186.75</v>
      </c>
    </row>
    <row r="18" spans="1:37">
      <c r="A18" s="2" t="s">
        <v>33</v>
      </c>
      <c r="B18" s="2" t="s">
        <v>77</v>
      </c>
      <c r="C18" s="18">
        <v>187</v>
      </c>
      <c r="D18" s="1" t="s">
        <v>126</v>
      </c>
      <c r="E18" s="5"/>
      <c r="F18" s="3"/>
      <c r="G18" s="1" t="s">
        <v>126</v>
      </c>
      <c r="H18" s="5"/>
      <c r="I18" s="3"/>
      <c r="J18" s="1" t="s">
        <v>126</v>
      </c>
      <c r="K18" s="5"/>
      <c r="L18" s="3"/>
      <c r="M18" s="1" t="s">
        <v>126</v>
      </c>
      <c r="N18" s="5"/>
      <c r="O18" s="3"/>
      <c r="P18" s="17" t="s">
        <v>126</v>
      </c>
      <c r="Q18" s="5"/>
      <c r="R18" s="3"/>
      <c r="S18" s="1"/>
      <c r="T18" s="5"/>
      <c r="U18" s="3"/>
      <c r="V18" s="1"/>
      <c r="W18" s="5"/>
      <c r="X18" s="3"/>
      <c r="Y18" s="1"/>
      <c r="Z18" s="5"/>
      <c r="AA18" s="3"/>
      <c r="AB18" s="1"/>
      <c r="AC18" s="5"/>
      <c r="AD18" s="3"/>
      <c r="AE18" s="1"/>
      <c r="AF18" s="5"/>
      <c r="AG18" s="3"/>
      <c r="AH18" s="1" t="e">
        <f t="shared" si="2"/>
        <v>#VALUE!</v>
      </c>
      <c r="AI18" s="5">
        <f t="shared" si="3"/>
        <v>0</v>
      </c>
      <c r="AJ18" s="3">
        <f t="shared" si="4"/>
        <v>0</v>
      </c>
      <c r="AK18" s="7" t="str">
        <f t="shared" si="5"/>
        <v xml:space="preserve"> </v>
      </c>
    </row>
    <row r="19" spans="1:37">
      <c r="A19" s="2" t="s">
        <v>42</v>
      </c>
      <c r="B19" s="2" t="s">
        <v>71</v>
      </c>
      <c r="C19" s="18">
        <v>183.16</v>
      </c>
      <c r="E19" s="5"/>
      <c r="F19" s="4"/>
      <c r="H19" s="5"/>
      <c r="I19" s="4"/>
      <c r="K19" s="5"/>
      <c r="L19" s="4"/>
      <c r="N19" s="5"/>
      <c r="O19" s="4"/>
      <c r="Q19" s="5"/>
      <c r="R19" s="4"/>
      <c r="T19" s="5"/>
      <c r="U19" s="4"/>
      <c r="W19" s="5"/>
      <c r="X19" s="4"/>
      <c r="Y19" s="17"/>
      <c r="Z19" s="5"/>
      <c r="AA19" s="4"/>
      <c r="AC19" s="5"/>
      <c r="AD19" s="4"/>
      <c r="AF19" s="5"/>
      <c r="AG19" s="4"/>
      <c r="AH19" s="1">
        <f t="shared" si="2"/>
        <v>0</v>
      </c>
      <c r="AI19" s="5">
        <f t="shared" si="3"/>
        <v>0</v>
      </c>
      <c r="AJ19" s="3">
        <f t="shared" si="4"/>
        <v>0</v>
      </c>
      <c r="AK19" s="7" t="str">
        <f t="shared" si="5"/>
        <v xml:space="preserve"> </v>
      </c>
    </row>
    <row r="20" spans="1:37">
      <c r="A20" s="2" t="s">
        <v>94</v>
      </c>
      <c r="B20" s="2" t="s">
        <v>87</v>
      </c>
      <c r="C20" s="18">
        <v>181.17</v>
      </c>
      <c r="D20">
        <f>91+96</f>
        <v>187</v>
      </c>
      <c r="E20" s="5">
        <f>3+1</f>
        <v>4</v>
      </c>
      <c r="F20" s="4"/>
      <c r="G20">
        <f>95+95</f>
        <v>190</v>
      </c>
      <c r="H20" s="5">
        <f>0+1</f>
        <v>1</v>
      </c>
      <c r="I20" s="4"/>
      <c r="J20">
        <f>90+94</f>
        <v>184</v>
      </c>
      <c r="K20" s="5">
        <f>1+1</f>
        <v>2</v>
      </c>
      <c r="L20" s="4"/>
      <c r="M20">
        <f>93+93</f>
        <v>186</v>
      </c>
      <c r="N20" s="5">
        <f>0+0</f>
        <v>0</v>
      </c>
      <c r="O20" s="4"/>
      <c r="P20">
        <f>93+90</f>
        <v>183</v>
      </c>
      <c r="Q20" s="5">
        <f>0+1</f>
        <v>1</v>
      </c>
      <c r="R20" s="4"/>
      <c r="T20" s="5"/>
      <c r="U20" s="4"/>
      <c r="W20" s="5"/>
      <c r="X20" s="4"/>
      <c r="Z20" s="5"/>
      <c r="AA20" s="4"/>
      <c r="AC20" s="5"/>
      <c r="AD20" s="4"/>
      <c r="AF20" s="5"/>
      <c r="AG20" s="4"/>
      <c r="AH20" s="1">
        <f t="shared" si="2"/>
        <v>930</v>
      </c>
      <c r="AI20" s="5">
        <f t="shared" si="3"/>
        <v>8</v>
      </c>
      <c r="AJ20" s="3">
        <f t="shared" si="4"/>
        <v>0</v>
      </c>
      <c r="AK20" s="7">
        <f t="shared" si="5"/>
        <v>186</v>
      </c>
    </row>
    <row r="21" spans="1:37">
      <c r="A21" s="2" t="s">
        <v>42</v>
      </c>
      <c r="B21" s="2" t="s">
        <v>82</v>
      </c>
      <c r="C21" s="18">
        <v>186.67</v>
      </c>
      <c r="D21">
        <v>188</v>
      </c>
      <c r="E21" s="5">
        <v>2</v>
      </c>
      <c r="F21" s="4"/>
      <c r="G21">
        <v>194</v>
      </c>
      <c r="H21" s="5">
        <v>2</v>
      </c>
      <c r="I21" s="4"/>
      <c r="J21">
        <v>192</v>
      </c>
      <c r="K21" s="5">
        <v>2</v>
      </c>
      <c r="L21" s="4"/>
      <c r="M21">
        <v>193</v>
      </c>
      <c r="N21" s="5">
        <v>2</v>
      </c>
      <c r="O21" s="4"/>
      <c r="P21">
        <v>185</v>
      </c>
      <c r="Q21" s="5">
        <v>2</v>
      </c>
      <c r="R21" s="4"/>
      <c r="T21" s="5"/>
      <c r="U21" s="4"/>
      <c r="W21" s="5"/>
      <c r="X21" s="4"/>
      <c r="Z21" s="5"/>
      <c r="AA21" s="4"/>
      <c r="AC21" s="5"/>
      <c r="AD21" s="4"/>
      <c r="AF21" s="5"/>
      <c r="AG21" s="4"/>
      <c r="AH21" s="1">
        <f t="shared" si="2"/>
        <v>952</v>
      </c>
      <c r="AI21" s="5">
        <f t="shared" si="3"/>
        <v>10</v>
      </c>
      <c r="AJ21" s="3">
        <f t="shared" si="4"/>
        <v>0</v>
      </c>
      <c r="AK21" s="7">
        <f t="shared" si="5"/>
        <v>190.4</v>
      </c>
    </row>
    <row r="22" spans="1:37">
      <c r="A22" s="2"/>
      <c r="B22" s="11"/>
      <c r="C22" s="19"/>
      <c r="E22" s="5"/>
      <c r="H22" s="5"/>
      <c r="K22" s="5"/>
      <c r="N22" s="5"/>
      <c r="Q22" s="5"/>
      <c r="T22" s="5"/>
      <c r="W22" s="5"/>
      <c r="Z22" s="5"/>
      <c r="AC22" s="5"/>
      <c r="AF22" s="5"/>
      <c r="AH22" s="1"/>
      <c r="AI22" s="5"/>
      <c r="AJ22" s="3"/>
      <c r="AK22" s="7"/>
    </row>
    <row r="23" spans="1:37">
      <c r="A23" s="2"/>
      <c r="B23" s="2"/>
      <c r="C23" s="18"/>
      <c r="E23" s="5"/>
      <c r="F23" s="4"/>
      <c r="H23" s="5"/>
      <c r="I23" s="4"/>
      <c r="K23" s="5"/>
      <c r="L23" s="4"/>
      <c r="N23" s="5"/>
      <c r="O23" s="4"/>
      <c r="Q23" s="5"/>
      <c r="R23" s="4"/>
      <c r="T23" s="5"/>
      <c r="U23" s="4"/>
      <c r="W23" s="5"/>
      <c r="X23" s="4"/>
      <c r="Y23" s="16"/>
      <c r="Z23" s="5"/>
      <c r="AA23" s="4"/>
      <c r="AC23" s="5"/>
      <c r="AD23" s="4"/>
      <c r="AE23" s="16"/>
      <c r="AF23" s="22"/>
      <c r="AG23" s="4"/>
      <c r="AH23" s="1"/>
      <c r="AI23" s="5"/>
      <c r="AJ23" s="3"/>
      <c r="AK23" s="7"/>
    </row>
    <row r="24" spans="1:37">
      <c r="C24" s="19"/>
    </row>
    <row r="25" spans="1:37">
      <c r="A25" s="23" t="s">
        <v>115</v>
      </c>
      <c r="B25" s="2"/>
      <c r="C25" s="2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1"/>
      <c r="AK25" s="2"/>
    </row>
    <row r="26" spans="1:37">
      <c r="A26" s="2" t="s">
        <v>14</v>
      </c>
      <c r="B26" s="2" t="s">
        <v>15</v>
      </c>
      <c r="C26" s="20" t="s">
        <v>16</v>
      </c>
      <c r="D26" s="1" t="s">
        <v>0</v>
      </c>
      <c r="E26" s="1" t="s">
        <v>18</v>
      </c>
      <c r="F26" s="1"/>
      <c r="G26" s="1" t="s">
        <v>1</v>
      </c>
      <c r="H26" s="1" t="s">
        <v>18</v>
      </c>
      <c r="I26" s="1"/>
      <c r="J26" s="1" t="s">
        <v>2</v>
      </c>
      <c r="K26" s="1" t="s">
        <v>18</v>
      </c>
      <c r="L26" s="1"/>
      <c r="M26" s="1" t="s">
        <v>3</v>
      </c>
      <c r="N26" s="1" t="s">
        <v>18</v>
      </c>
      <c r="O26" s="1"/>
      <c r="P26" s="1" t="s">
        <v>4</v>
      </c>
      <c r="Q26" s="1" t="s">
        <v>18</v>
      </c>
      <c r="R26" s="1"/>
      <c r="S26" s="1" t="s">
        <v>5</v>
      </c>
      <c r="T26" s="1" t="s">
        <v>18</v>
      </c>
      <c r="U26" s="1"/>
      <c r="V26" s="1" t="s">
        <v>6</v>
      </c>
      <c r="W26" s="1" t="s">
        <v>18</v>
      </c>
      <c r="X26" s="1"/>
      <c r="Y26" s="1" t="s">
        <v>7</v>
      </c>
      <c r="Z26" s="1" t="s">
        <v>18</v>
      </c>
      <c r="AA26" s="1"/>
      <c r="AB26" s="1" t="s">
        <v>8</v>
      </c>
      <c r="AC26" s="1" t="s">
        <v>18</v>
      </c>
      <c r="AD26" s="1"/>
      <c r="AE26" s="1" t="s">
        <v>9</v>
      </c>
      <c r="AF26" s="1" t="s">
        <v>18</v>
      </c>
      <c r="AG26" s="1"/>
      <c r="AH26" s="1" t="s">
        <v>10</v>
      </c>
      <c r="AI26" s="2" t="s">
        <v>11</v>
      </c>
      <c r="AJ26" s="1" t="s">
        <v>12</v>
      </c>
      <c r="AK26" s="2" t="s">
        <v>16</v>
      </c>
    </row>
    <row r="27" spans="1:37">
      <c r="A27" s="2" t="s">
        <v>35</v>
      </c>
      <c r="B27" s="2" t="s">
        <v>119</v>
      </c>
      <c r="C27" s="18">
        <v>0</v>
      </c>
      <c r="D27">
        <v>193</v>
      </c>
      <c r="E27" s="5">
        <v>2</v>
      </c>
      <c r="F27" s="4">
        <v>3</v>
      </c>
      <c r="G27">
        <v>190</v>
      </c>
      <c r="H27" s="5">
        <v>2</v>
      </c>
      <c r="I27" s="4">
        <v>2</v>
      </c>
      <c r="J27">
        <v>193</v>
      </c>
      <c r="K27" s="5">
        <v>3</v>
      </c>
      <c r="L27" s="4">
        <v>3</v>
      </c>
      <c r="M27">
        <v>192</v>
      </c>
      <c r="N27" s="5">
        <v>3</v>
      </c>
      <c r="O27" s="4">
        <v>3</v>
      </c>
      <c r="P27">
        <v>196</v>
      </c>
      <c r="Q27" s="5">
        <v>2</v>
      </c>
      <c r="R27" s="4"/>
      <c r="T27" s="5"/>
      <c r="U27" s="4"/>
      <c r="W27" s="5"/>
      <c r="X27" s="4"/>
      <c r="Z27" s="5"/>
      <c r="AA27" s="4"/>
      <c r="AC27" s="5"/>
      <c r="AD27" s="4"/>
      <c r="AF27" s="5"/>
      <c r="AG27" s="4"/>
      <c r="AH27" s="1">
        <f t="shared" ref="AH27:AJ30" si="6">SUM(D27+G27+J27+M27+P27+S27+V27+Y27+AB27+AE27)</f>
        <v>964</v>
      </c>
      <c r="AI27" s="5">
        <f t="shared" si="6"/>
        <v>12</v>
      </c>
      <c r="AJ27" s="3">
        <f t="shared" si="6"/>
        <v>11</v>
      </c>
      <c r="AK27" s="7">
        <f>IF(COUNT(D27,G27,J27,M27,P27,S27,V27,Y27,AB27,AE27),AVERAGE(D27,G27,J27,M27,P27,S27,V27,Y27,AB27,AE27)," ")</f>
        <v>192.8</v>
      </c>
    </row>
    <row r="28" spans="1:37">
      <c r="A28" s="2" t="s">
        <v>31</v>
      </c>
      <c r="B28" s="2" t="s">
        <v>65</v>
      </c>
      <c r="C28" s="18">
        <v>186.5</v>
      </c>
      <c r="D28" s="1">
        <v>188</v>
      </c>
      <c r="E28" s="5">
        <v>1</v>
      </c>
      <c r="F28" s="3">
        <v>2</v>
      </c>
      <c r="G28" s="1">
        <v>187</v>
      </c>
      <c r="H28" s="5">
        <v>1</v>
      </c>
      <c r="I28" s="3"/>
      <c r="J28" s="1">
        <v>187</v>
      </c>
      <c r="K28" s="5">
        <v>2</v>
      </c>
      <c r="L28" s="3">
        <v>1</v>
      </c>
      <c r="M28" s="1">
        <v>192</v>
      </c>
      <c r="N28" s="5">
        <v>3</v>
      </c>
      <c r="O28" s="3">
        <v>3</v>
      </c>
      <c r="P28" s="21">
        <v>188</v>
      </c>
      <c r="Q28" s="5">
        <v>2</v>
      </c>
      <c r="R28" s="3"/>
      <c r="S28" s="1"/>
      <c r="T28" s="5"/>
      <c r="U28" s="3"/>
      <c r="V28" s="1"/>
      <c r="W28" s="5"/>
      <c r="X28" s="3"/>
      <c r="Y28" s="1"/>
      <c r="Z28" s="5"/>
      <c r="AA28" s="3"/>
      <c r="AB28" s="1"/>
      <c r="AC28" s="5"/>
      <c r="AD28" s="3"/>
      <c r="AE28" s="1"/>
      <c r="AF28" s="5"/>
      <c r="AG28" s="3"/>
      <c r="AH28" s="1">
        <f t="shared" si="6"/>
        <v>942</v>
      </c>
      <c r="AI28" s="5">
        <f t="shared" si="6"/>
        <v>9</v>
      </c>
      <c r="AJ28" s="3">
        <f t="shared" si="6"/>
        <v>6</v>
      </c>
      <c r="AK28" s="7">
        <f>IF(COUNT(D28,G28,J28,M28,P28,S28,V28,Y28,AB28,AE28),AVERAGE(D28,G28,J28,M28,P28,S28,V28,Y28,AB28,AE28)," ")</f>
        <v>188.4</v>
      </c>
    </row>
    <row r="29" spans="1:37">
      <c r="A29" s="2" t="s">
        <v>42</v>
      </c>
      <c r="B29" s="2" t="s">
        <v>86</v>
      </c>
      <c r="C29" s="18">
        <v>183.4</v>
      </c>
      <c r="D29">
        <v>177</v>
      </c>
      <c r="E29" s="5">
        <v>1</v>
      </c>
      <c r="F29" s="4"/>
      <c r="G29" s="1">
        <v>192</v>
      </c>
      <c r="H29" s="5">
        <v>2</v>
      </c>
      <c r="I29" s="4">
        <v>3</v>
      </c>
      <c r="J29">
        <v>188</v>
      </c>
      <c r="K29" s="5">
        <v>4</v>
      </c>
      <c r="L29" s="4">
        <v>2</v>
      </c>
      <c r="M29">
        <v>191</v>
      </c>
      <c r="N29" s="5">
        <v>1</v>
      </c>
      <c r="O29" s="4">
        <v>1</v>
      </c>
      <c r="P29">
        <v>188</v>
      </c>
      <c r="Q29" s="5">
        <v>0</v>
      </c>
      <c r="R29" s="4"/>
      <c r="T29" s="5"/>
      <c r="U29" s="4"/>
      <c r="W29" s="5"/>
      <c r="X29" s="4"/>
      <c r="Y29" s="17"/>
      <c r="Z29" s="5"/>
      <c r="AA29" s="4"/>
      <c r="AC29" s="5"/>
      <c r="AD29" s="4"/>
      <c r="AF29" s="5"/>
      <c r="AG29" s="4"/>
      <c r="AH29" s="1">
        <f t="shared" si="6"/>
        <v>936</v>
      </c>
      <c r="AI29" s="5">
        <f t="shared" si="6"/>
        <v>8</v>
      </c>
      <c r="AJ29" s="3">
        <f t="shared" si="6"/>
        <v>6</v>
      </c>
      <c r="AK29" s="7">
        <f>IF(COUNT(D29,G29,J29,M29,P29,S29,V29,Y29,AB29,AE29),AVERAGE(D29,G29,J29,M29,P29,S29,V29,Y29,AB29,AE29)," ")</f>
        <v>187.2</v>
      </c>
    </row>
    <row r="30" spans="1:37">
      <c r="A30" s="2" t="s">
        <v>42</v>
      </c>
      <c r="B30" s="2" t="s">
        <v>118</v>
      </c>
      <c r="C30" s="18">
        <v>186.5</v>
      </c>
      <c r="D30">
        <v>185</v>
      </c>
      <c r="E30" s="5">
        <v>1</v>
      </c>
      <c r="F30" s="4">
        <v>1</v>
      </c>
      <c r="G30" s="1">
        <v>187</v>
      </c>
      <c r="H30" s="5">
        <v>2</v>
      </c>
      <c r="I30" s="4">
        <v>1</v>
      </c>
      <c r="J30" s="1">
        <v>181</v>
      </c>
      <c r="K30" s="5">
        <v>0</v>
      </c>
      <c r="L30" s="4"/>
      <c r="M30" s="1">
        <v>191</v>
      </c>
      <c r="N30" s="5">
        <v>5</v>
      </c>
      <c r="O30" s="4">
        <v>2</v>
      </c>
      <c r="P30" t="s">
        <v>126</v>
      </c>
      <c r="Q30" s="5"/>
      <c r="R30" s="4"/>
      <c r="T30" s="5"/>
      <c r="U30" s="4"/>
      <c r="W30" s="5"/>
      <c r="X30" s="4"/>
      <c r="Z30" s="5"/>
      <c r="AA30" s="4"/>
      <c r="AC30" s="5"/>
      <c r="AD30" s="4"/>
      <c r="AF30" s="5"/>
      <c r="AG30" s="4"/>
      <c r="AH30" s="1" t="e">
        <f t="shared" si="6"/>
        <v>#VALUE!</v>
      </c>
      <c r="AI30" s="5">
        <f t="shared" si="6"/>
        <v>8</v>
      </c>
      <c r="AJ30" s="3">
        <f t="shared" si="6"/>
        <v>4</v>
      </c>
      <c r="AK30" s="7">
        <f>IF(COUNT(D30,G30,J30,M30,P30,S30,V30,Y30,AB30,AE30),AVERAGE(D30,G30,J30,M30,P30,S30,V30,Y30,AB30,AE30)," ")</f>
        <v>186</v>
      </c>
    </row>
    <row r="31" spans="1:37">
      <c r="A31" s="2"/>
      <c r="B31" s="11"/>
      <c r="C31" s="19"/>
      <c r="E31" s="5"/>
      <c r="H31" s="5"/>
      <c r="K31" s="5"/>
      <c r="N31" s="5"/>
      <c r="Q31" s="5"/>
      <c r="T31" s="5"/>
      <c r="W31" s="5"/>
      <c r="Z31" s="5"/>
      <c r="AC31" s="5"/>
      <c r="AF31" s="5"/>
      <c r="AH31" s="1"/>
      <c r="AI31" s="5"/>
      <c r="AJ31" s="3"/>
      <c r="AK31" s="7"/>
    </row>
    <row r="32" spans="1:37">
      <c r="A32" s="2"/>
      <c r="B32" s="2"/>
      <c r="C32" s="18"/>
      <c r="E32" s="5"/>
      <c r="F32" s="4"/>
      <c r="H32" s="5"/>
      <c r="I32" s="4"/>
      <c r="K32" s="5"/>
      <c r="L32" s="4"/>
      <c r="N32" s="5"/>
      <c r="O32" s="4"/>
      <c r="Q32" s="5"/>
      <c r="R32" s="4"/>
      <c r="T32" s="5"/>
      <c r="U32" s="4"/>
      <c r="W32" s="5"/>
      <c r="X32" s="4"/>
      <c r="Y32" s="16"/>
      <c r="Z32" s="5"/>
      <c r="AA32" s="4"/>
      <c r="AC32" s="5"/>
      <c r="AD32" s="4"/>
      <c r="AE32" s="16"/>
      <c r="AF32" s="22"/>
      <c r="AG32" s="4"/>
      <c r="AH32" s="1"/>
      <c r="AI32" s="5"/>
      <c r="AJ32" s="3"/>
      <c r="AK32" s="7"/>
    </row>
  </sheetData>
  <sortState ref="A6:AK11">
    <sortCondition descending="1" ref="AJ6:AJ11"/>
    <sortCondition descending="1" ref="AH6:AH11"/>
    <sortCondition descending="1" ref="AI6:AI11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Div 1-3</vt:lpstr>
      <vt:lpstr>Div 4-6</vt:lpstr>
      <vt:lpstr>Div 7-9</vt:lpstr>
      <vt:lpstr>Div 10-12</vt:lpstr>
      <vt:lpstr>Div 13-15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2024-02-10T13:51:06Z</cp:lastPrinted>
  <dcterms:created xsi:type="dcterms:W3CDTF">2023-04-14T12:00:29Z</dcterms:created>
  <dcterms:modified xsi:type="dcterms:W3CDTF">2025-01-12T13:32:31Z</dcterms:modified>
</cp:coreProperties>
</file>