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0"/>
  </bookViews>
  <sheets>
    <sheet name="18-19" sheetId="1" r:id="rId1"/>
  </sheets>
  <definedNames>
    <definedName name="_xlnm.Print_Area" localSheetId="0">'18-19'!$A$1:$Z$57</definedName>
  </definedNames>
  <calcPr fullCalcOnLoad="1"/>
</workbook>
</file>

<file path=xl/sharedStrings.xml><?xml version="1.0" encoding="utf-8"?>
<sst xmlns="http://schemas.openxmlformats.org/spreadsheetml/2006/main" count="108" uniqueCount="68">
  <si>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</si>
  <si>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</si>
  <si>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</si>
  <si>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</si>
  <si>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</si>
  <si>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</si>
  <si>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</si>
  <si>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</si>
  <si>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Cornwall Target Shooting Association</t>
  </si>
  <si>
    <t>Small-Bore Rifle Wing</t>
  </si>
  <si>
    <t>`</t>
  </si>
  <si>
    <r>
      <t>Winter Indoor Individual</t>
    </r>
    <r>
      <rPr>
        <b/>
        <sz val="10"/>
        <rFont val="Arial"/>
        <family val="2"/>
      </rPr>
      <t xml:space="preserve"> Benchrest League</t>
    </r>
  </si>
  <si>
    <t>2018-2019</t>
  </si>
  <si>
    <t>Liskeard</t>
  </si>
  <si>
    <t>Mrs.D. Renton</t>
  </si>
  <si>
    <t>Bodmin</t>
  </si>
  <si>
    <t>J. Harvey</t>
  </si>
  <si>
    <t>A. Gibbs</t>
  </si>
  <si>
    <t>S. Kirk</t>
  </si>
  <si>
    <t>P. Wright</t>
  </si>
  <si>
    <t>Mrs.M. Smith</t>
  </si>
  <si>
    <t>St. Austell</t>
  </si>
  <si>
    <t>G. Matta</t>
  </si>
  <si>
    <t>M. Carter</t>
  </si>
  <si>
    <t>K.G. Knowles</t>
  </si>
  <si>
    <t>P. Hammond</t>
  </si>
  <si>
    <t>P. Matthews</t>
  </si>
  <si>
    <t>D. Husband</t>
  </si>
  <si>
    <t>F. Cosier</t>
  </si>
  <si>
    <t>A. Hinds</t>
  </si>
  <si>
    <t>W. Harvey</t>
  </si>
  <si>
    <t>K. Boxall</t>
  </si>
  <si>
    <t>A. Wilson</t>
  </si>
  <si>
    <t>Launceston</t>
  </si>
  <si>
    <t>P. Leahy</t>
  </si>
  <si>
    <t>S.Ellis</t>
  </si>
  <si>
    <t>R. Burford</t>
  </si>
  <si>
    <t>S. Byres</t>
  </si>
  <si>
    <t>J. Bradshaw</t>
  </si>
  <si>
    <t>Mrs.L. Burford</t>
  </si>
  <si>
    <t>W. Chand</t>
  </si>
  <si>
    <t>Mrs.N. Wannacott</t>
  </si>
  <si>
    <t>P. Finneran</t>
  </si>
  <si>
    <t>A. Wicks</t>
  </si>
  <si>
    <t>R. Cotton</t>
  </si>
  <si>
    <t>M. Stearn</t>
  </si>
  <si>
    <t>B. Lyons</t>
  </si>
  <si>
    <t>Mrs.C. Fields</t>
  </si>
  <si>
    <t>B. Masters</t>
  </si>
  <si>
    <t>D. Wood</t>
  </si>
  <si>
    <t>N. Hope</t>
  </si>
  <si>
    <t>L. Cobbledick</t>
  </si>
  <si>
    <t>R. Stearn</t>
  </si>
  <si>
    <t>O. Burford</t>
  </si>
  <si>
    <t>D. Bird</t>
  </si>
  <si>
    <t>City of Truro</t>
  </si>
  <si>
    <t>S. Collier</t>
  </si>
  <si>
    <t>Mrs.K. Ham</t>
  </si>
  <si>
    <t>R. Pascoe</t>
  </si>
  <si>
    <t>Division 2</t>
  </si>
  <si>
    <t>Division 3</t>
  </si>
  <si>
    <t>Division 4</t>
  </si>
  <si>
    <t>Division 5</t>
  </si>
  <si>
    <t>Division 6</t>
  </si>
  <si>
    <t>Division 7</t>
  </si>
  <si>
    <t>Mrs.J. Catling</t>
  </si>
  <si>
    <t>J. Woodridge</t>
  </si>
  <si>
    <t>C. Moore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</si>
</sst>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7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u val="single"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46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8"/>
  <sheetViews>
    <sheetView tabSelected="1" workbookViewId="0" topLeftCell="A1">
      <selection activeCell="T9" sqref="T9"/>
    </sheetView>
  </sheetViews>
  <sheetFormatPr defaultColWidth="8.8515625" defaultRowHeight="12.75"/>
  <cols>
    <col min="1" max="1" width="14.421875" style="0" customWidth="1"/>
    <col min="2" max="2" width="15.421875" style="0" customWidth="1"/>
    <col min="3" max="3" width="6.8515625" style="0" customWidth="1"/>
    <col min="4" max="4" width="4.421875" style="0" customWidth="1"/>
    <col min="5" max="5" width="2.00390625" style="0" customWidth="1"/>
    <col min="6" max="6" width="4.421875" style="0" customWidth="1"/>
    <col min="7" max="7" width="2.00390625" style="0" customWidth="1"/>
    <col min="8" max="8" width="4.421875" style="0" customWidth="1"/>
    <col min="9" max="9" width="2.00390625" style="0" customWidth="1"/>
    <col min="10" max="10" width="4.421875" style="0" customWidth="1"/>
    <col min="11" max="11" width="2.00390625" style="0" customWidth="1"/>
    <col min="12" max="12" width="4.421875" style="0" customWidth="1"/>
    <col min="13" max="13" width="2.00390625" style="0" customWidth="1"/>
    <col min="14" max="14" width="4.421875" style="0" customWidth="1"/>
    <col min="15" max="15" width="2.00390625" style="0" customWidth="1"/>
    <col min="16" max="16" width="4.421875" style="0" customWidth="1"/>
    <col min="17" max="17" width="2.00390625" style="0" customWidth="1"/>
    <col min="18" max="18" width="4.421875" style="0" customWidth="1"/>
    <col min="19" max="19" width="2.00390625" style="0" customWidth="1"/>
    <col min="20" max="20" width="4.421875" style="0" customWidth="1"/>
    <col min="21" max="21" width="2.00390625" style="0" customWidth="1"/>
    <col min="22" max="22" width="4.421875" style="0" customWidth="1"/>
    <col min="23" max="23" width="2.00390625" style="0" customWidth="1"/>
    <col min="24" max="24" width="8.140625" style="0" customWidth="1"/>
    <col min="25" max="25" width="5.421875" style="0" customWidth="1"/>
    <col min="26" max="26" width="6.7109375" style="0" customWidth="1"/>
  </cols>
  <sheetData>
    <row r="1" spans="3:16" ht="19.5" customHeight="1">
      <c r="C1" s="12" t="s">
        <v>8</v>
      </c>
      <c r="P1" t="s">
        <v>10</v>
      </c>
    </row>
    <row r="2" ht="12">
      <c r="H2" s="8" t="s">
        <v>9</v>
      </c>
    </row>
    <row r="3" spans="1:6" ht="12">
      <c r="A3" s="15"/>
      <c r="F3" s="8" t="s">
        <v>11</v>
      </c>
    </row>
    <row r="4" spans="1:10" ht="12.75" customHeight="1">
      <c r="A4" s="9"/>
      <c r="C4" s="10"/>
      <c r="D4" s="11"/>
      <c r="E4" s="9"/>
      <c r="J4" s="13" t="s">
        <v>12</v>
      </c>
    </row>
    <row r="5" spans="1:4" ht="10.5" customHeight="1">
      <c r="A5" s="11"/>
      <c r="C5" s="2" t="s">
        <v>3</v>
      </c>
      <c r="D5" s="6" t="s">
        <v>6</v>
      </c>
    </row>
    <row r="6" spans="1:26" ht="12">
      <c r="A6" s="1" t="s">
        <v>1</v>
      </c>
      <c r="B6" s="1" t="s">
        <v>0</v>
      </c>
      <c r="C6" s="2" t="s">
        <v>2</v>
      </c>
      <c r="D6" s="4">
        <v>1</v>
      </c>
      <c r="E6" s="4"/>
      <c r="F6" s="4">
        <v>2</v>
      </c>
      <c r="G6" s="4"/>
      <c r="H6" s="4">
        <v>3</v>
      </c>
      <c r="I6" s="4"/>
      <c r="J6" s="4">
        <v>4</v>
      </c>
      <c r="K6" s="4"/>
      <c r="L6" s="4">
        <v>5</v>
      </c>
      <c r="M6" s="4"/>
      <c r="N6" s="4">
        <v>6</v>
      </c>
      <c r="O6" s="4"/>
      <c r="P6" s="4">
        <v>7</v>
      </c>
      <c r="Q6" s="4"/>
      <c r="R6" s="4">
        <v>8</v>
      </c>
      <c r="S6" s="4"/>
      <c r="T6" s="4">
        <v>9</v>
      </c>
      <c r="U6" s="4"/>
      <c r="V6" s="4">
        <v>10</v>
      </c>
      <c r="W6" s="4"/>
      <c r="X6" s="2" t="s">
        <v>4</v>
      </c>
      <c r="Y6" s="2" t="s">
        <v>5</v>
      </c>
      <c r="Z6" s="2" t="s">
        <v>2</v>
      </c>
    </row>
    <row r="7" spans="1:26" ht="12">
      <c r="A7" s="1" t="s">
        <v>7</v>
      </c>
      <c r="B7" s="1"/>
      <c r="C7" s="2"/>
      <c r="D7" s="4"/>
      <c r="E7" s="4"/>
      <c r="F7" s="4"/>
      <c r="G7" s="4"/>
      <c r="H7" s="4"/>
      <c r="I7" s="37"/>
      <c r="J7" s="4"/>
      <c r="K7" s="4"/>
      <c r="L7" s="4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2"/>
      <c r="Y7" s="2"/>
      <c r="Z7" s="2"/>
    </row>
    <row r="8" spans="1:26" ht="12">
      <c r="A8" s="31" t="s">
        <v>15</v>
      </c>
      <c r="B8" s="29" t="s">
        <v>16</v>
      </c>
      <c r="C8" s="17">
        <v>99.2</v>
      </c>
      <c r="D8" s="14">
        <f>98+99</f>
        <v>197</v>
      </c>
      <c r="E8" s="10">
        <v>3</v>
      </c>
      <c r="F8" s="14">
        <f>99+99</f>
        <v>198</v>
      </c>
      <c r="G8" s="10">
        <v>3</v>
      </c>
      <c r="H8" s="9">
        <f>98+96</f>
        <v>194</v>
      </c>
      <c r="I8" s="10"/>
      <c r="J8" s="14">
        <f>97+98</f>
        <v>195</v>
      </c>
      <c r="K8" s="10">
        <v>2</v>
      </c>
      <c r="L8" s="14">
        <f>97+99</f>
        <v>196</v>
      </c>
      <c r="M8" s="10">
        <v>3</v>
      </c>
      <c r="N8" s="14">
        <f>99+100</f>
        <v>199</v>
      </c>
      <c r="O8" s="10">
        <v>3</v>
      </c>
      <c r="P8" s="9">
        <f>99+98</f>
        <v>197</v>
      </c>
      <c r="Q8" s="10">
        <v>2</v>
      </c>
      <c r="R8" s="9">
        <f>98+98</f>
        <v>196</v>
      </c>
      <c r="S8" s="10">
        <v>2</v>
      </c>
      <c r="T8" s="14">
        <f>99+99</f>
        <v>198</v>
      </c>
      <c r="U8" s="10">
        <v>3</v>
      </c>
      <c r="V8" s="9">
        <f>97+99</f>
        <v>196</v>
      </c>
      <c r="W8" s="10">
        <v>2</v>
      </c>
      <c r="X8" s="3">
        <f aca="true" t="shared" si="0" ref="X8:X13">SUM(D8,H8,J8,L8,N8,P8,R8,T8,V8,F8,)</f>
        <v>1966</v>
      </c>
      <c r="Y8" s="3">
        <f aca="true" t="shared" si="1" ref="Y8:Y13">SUM(E8+G8+I8+K8+M8+O8+Q8+S8+U8+W8)</f>
        <v>23</v>
      </c>
      <c r="Z8" s="5">
        <f aca="true" t="shared" si="2" ref="Z8:Z13">IF(COUNT(D8,F8,H8,J8,L8,N8,P8,R8,T8,V8),AVERAGE(D8,F8,H8,J8,L8,N8,P8,R8,T8,V8)," ")</f>
        <v>196.6</v>
      </c>
    </row>
    <row r="9" spans="1:26" ht="12">
      <c r="A9" s="31" t="s">
        <v>15</v>
      </c>
      <c r="B9" s="29" t="s">
        <v>17</v>
      </c>
      <c r="C9" s="17">
        <v>98.3</v>
      </c>
      <c r="D9" s="14">
        <f>98+99</f>
        <v>197</v>
      </c>
      <c r="E9" s="18">
        <v>3</v>
      </c>
      <c r="F9" s="14">
        <f>99+97</f>
        <v>196</v>
      </c>
      <c r="G9" s="10">
        <v>1</v>
      </c>
      <c r="H9" s="9">
        <f>100+99</f>
        <v>199</v>
      </c>
      <c r="I9" s="10">
        <v>3</v>
      </c>
      <c r="J9" s="14">
        <f>97+96</f>
        <v>193</v>
      </c>
      <c r="K9" s="10">
        <v>1</v>
      </c>
      <c r="L9" s="14">
        <f>99+97</f>
        <v>196</v>
      </c>
      <c r="M9" s="10">
        <v>3</v>
      </c>
      <c r="N9" s="14">
        <f>96+99</f>
        <v>195</v>
      </c>
      <c r="O9" s="10">
        <v>1</v>
      </c>
      <c r="P9" s="9">
        <f>100+98</f>
        <v>198</v>
      </c>
      <c r="Q9" s="10">
        <v>3</v>
      </c>
      <c r="R9" s="9">
        <f>97+99</f>
        <v>196</v>
      </c>
      <c r="S9" s="10">
        <v>2</v>
      </c>
      <c r="T9" s="14">
        <f>98+97</f>
        <v>195</v>
      </c>
      <c r="U9" s="10">
        <v>1</v>
      </c>
      <c r="V9" s="9">
        <f>98+98</f>
        <v>196</v>
      </c>
      <c r="W9" s="10">
        <v>2</v>
      </c>
      <c r="X9" s="3">
        <f t="shared" si="0"/>
        <v>1961</v>
      </c>
      <c r="Y9" s="3">
        <f t="shared" si="1"/>
        <v>20</v>
      </c>
      <c r="Z9" s="5">
        <f t="shared" si="2"/>
        <v>196.1</v>
      </c>
    </row>
    <row r="10" spans="1:26" ht="12">
      <c r="A10" s="31" t="s">
        <v>21</v>
      </c>
      <c r="B10" s="29" t="s">
        <v>24</v>
      </c>
      <c r="C10" s="17">
        <v>97.3</v>
      </c>
      <c r="D10" s="9">
        <v>195</v>
      </c>
      <c r="E10" s="10">
        <v>1</v>
      </c>
      <c r="F10" s="9">
        <v>197</v>
      </c>
      <c r="G10" s="10">
        <v>2</v>
      </c>
      <c r="H10" s="9">
        <v>198</v>
      </c>
      <c r="I10" s="10">
        <v>2</v>
      </c>
      <c r="J10" s="9">
        <v>193</v>
      </c>
      <c r="K10" s="10">
        <v>1</v>
      </c>
      <c r="L10" s="9">
        <v>195</v>
      </c>
      <c r="M10" s="10">
        <v>2</v>
      </c>
      <c r="N10" s="9">
        <v>198</v>
      </c>
      <c r="O10" s="10">
        <v>2</v>
      </c>
      <c r="P10" s="14">
        <v>197</v>
      </c>
      <c r="Q10" s="10">
        <v>2</v>
      </c>
      <c r="R10" s="14">
        <v>197</v>
      </c>
      <c r="S10" s="10">
        <v>3</v>
      </c>
      <c r="T10" s="9">
        <v>192</v>
      </c>
      <c r="U10" s="10"/>
      <c r="V10" s="9">
        <v>196</v>
      </c>
      <c r="W10" s="10">
        <v>2</v>
      </c>
      <c r="X10" s="3">
        <f t="shared" si="0"/>
        <v>1958</v>
      </c>
      <c r="Y10" s="3">
        <f t="shared" si="1"/>
        <v>17</v>
      </c>
      <c r="Z10" s="5">
        <f t="shared" si="2"/>
        <v>195.8</v>
      </c>
    </row>
    <row r="11" spans="1:26" ht="12">
      <c r="A11" s="31" t="s">
        <v>33</v>
      </c>
      <c r="B11" s="29" t="s">
        <v>36</v>
      </c>
      <c r="C11" s="9">
        <v>97.5</v>
      </c>
      <c r="D11" s="14">
        <v>197</v>
      </c>
      <c r="E11" s="18">
        <v>3</v>
      </c>
      <c r="F11" s="14">
        <v>196</v>
      </c>
      <c r="G11" s="14">
        <v>1</v>
      </c>
      <c r="H11" s="14">
        <v>195</v>
      </c>
      <c r="I11" s="10">
        <v>1</v>
      </c>
      <c r="J11" s="14">
        <v>192</v>
      </c>
      <c r="K11" s="18"/>
      <c r="L11" s="14">
        <v>195</v>
      </c>
      <c r="M11" s="10">
        <v>2</v>
      </c>
      <c r="N11" s="14">
        <v>195</v>
      </c>
      <c r="O11" s="10">
        <v>1</v>
      </c>
      <c r="P11" s="14">
        <v>197</v>
      </c>
      <c r="Q11" s="10">
        <v>2</v>
      </c>
      <c r="R11" s="14">
        <v>196</v>
      </c>
      <c r="S11" s="18">
        <v>2</v>
      </c>
      <c r="T11" s="21">
        <v>194</v>
      </c>
      <c r="U11" s="10"/>
      <c r="V11" s="14">
        <v>194</v>
      </c>
      <c r="W11" s="10">
        <v>1</v>
      </c>
      <c r="X11" s="3">
        <f t="shared" si="0"/>
        <v>1951</v>
      </c>
      <c r="Y11" s="3">
        <f t="shared" si="1"/>
        <v>13</v>
      </c>
      <c r="Z11" s="5">
        <f t="shared" si="2"/>
        <v>195.1</v>
      </c>
    </row>
    <row r="12" spans="1:26" ht="12">
      <c r="A12" s="31" t="s">
        <v>33</v>
      </c>
      <c r="B12" s="29" t="s">
        <v>34</v>
      </c>
      <c r="C12" s="17">
        <v>98.5</v>
      </c>
      <c r="D12" s="9">
        <v>196</v>
      </c>
      <c r="E12" s="10">
        <v>2</v>
      </c>
      <c r="F12" s="9">
        <v>198</v>
      </c>
      <c r="G12" s="10">
        <v>3</v>
      </c>
      <c r="H12" s="9">
        <v>193</v>
      </c>
      <c r="I12" s="10"/>
      <c r="J12" s="9">
        <v>190</v>
      </c>
      <c r="K12" s="10"/>
      <c r="L12" s="9">
        <v>194</v>
      </c>
      <c r="M12" s="10">
        <v>1</v>
      </c>
      <c r="N12" s="9">
        <v>191</v>
      </c>
      <c r="O12" s="10"/>
      <c r="P12" s="14">
        <v>198</v>
      </c>
      <c r="Q12" s="10">
        <v>3</v>
      </c>
      <c r="R12" s="14">
        <v>195</v>
      </c>
      <c r="S12" s="10">
        <v>1</v>
      </c>
      <c r="T12" s="14">
        <v>194</v>
      </c>
      <c r="U12" s="10"/>
      <c r="V12" s="9">
        <v>198</v>
      </c>
      <c r="W12" s="10">
        <v>3</v>
      </c>
      <c r="X12" s="3">
        <f t="shared" si="0"/>
        <v>1947</v>
      </c>
      <c r="Y12" s="3">
        <f t="shared" si="1"/>
        <v>13</v>
      </c>
      <c r="Z12" s="5">
        <f t="shared" si="2"/>
        <v>194.7</v>
      </c>
    </row>
    <row r="13" spans="1:26" ht="12">
      <c r="A13" s="31" t="s">
        <v>33</v>
      </c>
      <c r="B13" s="29" t="s">
        <v>35</v>
      </c>
      <c r="C13" s="17">
        <v>97.8</v>
      </c>
      <c r="D13" s="14">
        <v>193</v>
      </c>
      <c r="E13" s="14"/>
      <c r="F13" s="14">
        <v>196</v>
      </c>
      <c r="G13" s="18">
        <v>1</v>
      </c>
      <c r="H13" s="19">
        <v>189</v>
      </c>
      <c r="I13" s="10"/>
      <c r="J13" s="14">
        <v>196</v>
      </c>
      <c r="K13" s="18">
        <v>3</v>
      </c>
      <c r="L13" s="14">
        <v>190</v>
      </c>
      <c r="M13" s="10"/>
      <c r="N13" s="14">
        <v>188</v>
      </c>
      <c r="O13" s="10"/>
      <c r="P13" s="14">
        <v>191</v>
      </c>
      <c r="Q13" s="18">
        <v>1</v>
      </c>
      <c r="R13" s="14">
        <v>194</v>
      </c>
      <c r="S13" s="20"/>
      <c r="T13" s="14">
        <v>197</v>
      </c>
      <c r="U13" s="10">
        <v>2</v>
      </c>
      <c r="V13" s="14">
        <v>196</v>
      </c>
      <c r="W13" s="10">
        <v>2</v>
      </c>
      <c r="X13" s="3">
        <f t="shared" si="0"/>
        <v>1930</v>
      </c>
      <c r="Y13" s="3">
        <f t="shared" si="1"/>
        <v>9</v>
      </c>
      <c r="Z13" s="5">
        <f t="shared" si="2"/>
        <v>193</v>
      </c>
    </row>
    <row r="14" spans="1:26" ht="12">
      <c r="A14" s="32" t="s">
        <v>59</v>
      </c>
      <c r="B14" s="29"/>
      <c r="C14" s="17"/>
      <c r="D14" s="9"/>
      <c r="E14" s="10"/>
      <c r="F14" s="9"/>
      <c r="G14" s="10"/>
      <c r="H14" s="9"/>
      <c r="I14" s="10"/>
      <c r="J14" s="9"/>
      <c r="K14" s="10"/>
      <c r="L14" s="9"/>
      <c r="M14" s="10"/>
      <c r="N14" s="9"/>
      <c r="O14" s="10"/>
      <c r="P14" s="14"/>
      <c r="Q14" s="10"/>
      <c r="R14" s="14"/>
      <c r="S14" s="10"/>
      <c r="T14" s="9"/>
      <c r="U14" s="10"/>
      <c r="V14" s="9"/>
      <c r="W14" s="10"/>
      <c r="X14" s="3"/>
      <c r="Y14" s="3"/>
      <c r="Z14" s="5"/>
    </row>
    <row r="15" spans="1:26" ht="12">
      <c r="A15" s="33" t="s">
        <v>21</v>
      </c>
      <c r="B15" s="29" t="s">
        <v>32</v>
      </c>
      <c r="C15" s="22">
        <v>96.5</v>
      </c>
      <c r="D15" s="9">
        <v>196</v>
      </c>
      <c r="E15" s="10">
        <v>3</v>
      </c>
      <c r="F15" s="9">
        <v>198</v>
      </c>
      <c r="G15" s="10">
        <v>3</v>
      </c>
      <c r="H15" s="9">
        <v>193</v>
      </c>
      <c r="I15" s="10">
        <v>2</v>
      </c>
      <c r="J15" s="9">
        <v>195</v>
      </c>
      <c r="K15" s="10">
        <v>2</v>
      </c>
      <c r="L15" s="9">
        <v>198</v>
      </c>
      <c r="M15" s="10">
        <v>3</v>
      </c>
      <c r="N15" s="9">
        <v>196</v>
      </c>
      <c r="O15" s="10">
        <v>2</v>
      </c>
      <c r="P15" s="14">
        <v>199</v>
      </c>
      <c r="Q15" s="10">
        <v>3</v>
      </c>
      <c r="R15" s="14">
        <v>199</v>
      </c>
      <c r="S15" s="10">
        <v>2</v>
      </c>
      <c r="T15" s="9">
        <v>195</v>
      </c>
      <c r="U15" s="10">
        <v>1</v>
      </c>
      <c r="V15" s="9">
        <v>198</v>
      </c>
      <c r="W15" s="10">
        <v>2</v>
      </c>
      <c r="X15" s="3">
        <f aca="true" t="shared" si="3" ref="X15:X20">SUM(D15,H15,J15,L15,N15,P15,R15,T15,V15,F15,)</f>
        <v>1967</v>
      </c>
      <c r="Y15" s="3">
        <f aca="true" t="shared" si="4" ref="Y15:Y20">SUM(E15+G15+I15+K15+M15+O15+Q15+S15+U15+W15)</f>
        <v>23</v>
      </c>
      <c r="Z15" s="5">
        <f aca="true" t="shared" si="5" ref="Z15:Z20">IF(COUNT(D15,F15,H15,J15,L15,N15,P15,R15,T15,V15),AVERAGE(D15,F15,H15,J15,L15,N15,P15,R15,T15,V15)," ")</f>
        <v>196.7</v>
      </c>
    </row>
    <row r="16" spans="1:26" ht="12">
      <c r="A16" s="33" t="s">
        <v>21</v>
      </c>
      <c r="B16" s="29" t="s">
        <v>25</v>
      </c>
      <c r="C16" s="17">
        <v>96.4</v>
      </c>
      <c r="D16" s="9">
        <v>196</v>
      </c>
      <c r="E16" s="10">
        <v>3</v>
      </c>
      <c r="F16" s="9">
        <v>197</v>
      </c>
      <c r="G16" s="10">
        <v>2</v>
      </c>
      <c r="H16" s="9">
        <v>194</v>
      </c>
      <c r="I16" s="10">
        <v>3</v>
      </c>
      <c r="J16" s="9">
        <v>191</v>
      </c>
      <c r="K16" s="10">
        <v>1</v>
      </c>
      <c r="L16" s="9">
        <v>193</v>
      </c>
      <c r="M16" s="10"/>
      <c r="N16" s="9">
        <v>197</v>
      </c>
      <c r="O16" s="10">
        <v>3</v>
      </c>
      <c r="P16" s="14">
        <v>198</v>
      </c>
      <c r="Q16" s="10">
        <v>2</v>
      </c>
      <c r="R16" s="38">
        <v>200</v>
      </c>
      <c r="S16" s="10">
        <v>3</v>
      </c>
      <c r="T16" s="9">
        <v>197</v>
      </c>
      <c r="U16" s="10">
        <v>3</v>
      </c>
      <c r="V16" s="9">
        <v>196</v>
      </c>
      <c r="W16" s="10">
        <v>1</v>
      </c>
      <c r="X16" s="3">
        <f t="shared" si="3"/>
        <v>1959</v>
      </c>
      <c r="Y16" s="3">
        <f t="shared" si="4"/>
        <v>21</v>
      </c>
      <c r="Z16" s="5">
        <f t="shared" si="5"/>
        <v>195.9</v>
      </c>
    </row>
    <row r="17" spans="1:26" ht="12">
      <c r="A17" s="33" t="s">
        <v>21</v>
      </c>
      <c r="B17" s="29" t="s">
        <v>22</v>
      </c>
      <c r="C17" s="9">
        <v>97.2</v>
      </c>
      <c r="D17" s="9">
        <v>195</v>
      </c>
      <c r="E17" s="10">
        <v>2</v>
      </c>
      <c r="F17" s="9">
        <v>197</v>
      </c>
      <c r="G17" s="10">
        <v>2</v>
      </c>
      <c r="H17" s="9">
        <v>194</v>
      </c>
      <c r="I17" s="10">
        <v>3</v>
      </c>
      <c r="J17" s="9">
        <v>197</v>
      </c>
      <c r="K17" s="10">
        <v>3</v>
      </c>
      <c r="L17" s="9">
        <v>197</v>
      </c>
      <c r="M17" s="10">
        <v>2</v>
      </c>
      <c r="N17" s="9">
        <v>196</v>
      </c>
      <c r="O17" s="10">
        <v>2</v>
      </c>
      <c r="P17" s="14">
        <v>193</v>
      </c>
      <c r="Q17" s="10">
        <v>1</v>
      </c>
      <c r="R17" s="14">
        <v>193</v>
      </c>
      <c r="S17" s="10">
        <v>1</v>
      </c>
      <c r="T17" s="9">
        <v>195</v>
      </c>
      <c r="U17" s="10">
        <v>1</v>
      </c>
      <c r="V17" s="9">
        <v>196</v>
      </c>
      <c r="W17" s="10">
        <v>1</v>
      </c>
      <c r="X17" s="3">
        <f t="shared" si="3"/>
        <v>1953</v>
      </c>
      <c r="Y17" s="3">
        <f t="shared" si="4"/>
        <v>18</v>
      </c>
      <c r="Z17" s="5">
        <f t="shared" si="5"/>
        <v>195.3</v>
      </c>
    </row>
    <row r="18" spans="1:26" ht="12">
      <c r="A18" s="33" t="s">
        <v>33</v>
      </c>
      <c r="B18" s="29" t="s">
        <v>65</v>
      </c>
      <c r="C18" s="22">
        <v>97</v>
      </c>
      <c r="D18" s="9">
        <v>196</v>
      </c>
      <c r="E18" s="10">
        <v>3</v>
      </c>
      <c r="F18" s="9">
        <v>185</v>
      </c>
      <c r="G18" s="10"/>
      <c r="H18" s="9">
        <v>193</v>
      </c>
      <c r="I18" s="10">
        <v>2</v>
      </c>
      <c r="J18" s="9">
        <v>197</v>
      </c>
      <c r="K18" s="10">
        <v>3</v>
      </c>
      <c r="L18" s="9">
        <v>195</v>
      </c>
      <c r="M18" s="10">
        <v>1</v>
      </c>
      <c r="N18" s="9">
        <v>196</v>
      </c>
      <c r="O18" s="10">
        <v>2</v>
      </c>
      <c r="P18" s="14">
        <v>198</v>
      </c>
      <c r="Q18" s="10">
        <v>2</v>
      </c>
      <c r="R18" s="14">
        <v>189</v>
      </c>
      <c r="S18" s="10"/>
      <c r="T18" s="14">
        <v>196</v>
      </c>
      <c r="U18" s="10">
        <v>2</v>
      </c>
      <c r="V18" s="38">
        <v>200</v>
      </c>
      <c r="W18" s="10">
        <v>3</v>
      </c>
      <c r="X18" s="3">
        <f t="shared" si="3"/>
        <v>1945</v>
      </c>
      <c r="Y18" s="3">
        <f t="shared" si="4"/>
        <v>18</v>
      </c>
      <c r="Z18" s="5">
        <f t="shared" si="5"/>
        <v>194.5</v>
      </c>
    </row>
    <row r="19" spans="1:26" ht="12">
      <c r="A19" s="33" t="s">
        <v>21</v>
      </c>
      <c r="B19" s="29" t="s">
        <v>23</v>
      </c>
      <c r="C19" s="17">
        <v>96.2</v>
      </c>
      <c r="D19" s="9">
        <v>189</v>
      </c>
      <c r="E19" s="10">
        <v>1</v>
      </c>
      <c r="F19" s="9">
        <v>194</v>
      </c>
      <c r="G19" s="10">
        <v>1</v>
      </c>
      <c r="H19" s="9">
        <v>191</v>
      </c>
      <c r="I19" s="10">
        <v>1</v>
      </c>
      <c r="J19" s="9">
        <v>190</v>
      </c>
      <c r="K19" s="10"/>
      <c r="L19" s="9">
        <v>195</v>
      </c>
      <c r="M19" s="10">
        <v>1</v>
      </c>
      <c r="N19" s="9">
        <v>190</v>
      </c>
      <c r="O19" s="10"/>
      <c r="P19" s="14">
        <v>187</v>
      </c>
      <c r="Q19" s="10"/>
      <c r="R19" s="14">
        <v>187</v>
      </c>
      <c r="S19" s="10"/>
      <c r="T19" s="9">
        <v>186</v>
      </c>
      <c r="U19" s="10"/>
      <c r="V19" s="9">
        <v>190</v>
      </c>
      <c r="W19" s="10"/>
      <c r="X19" s="3">
        <f t="shared" si="3"/>
        <v>1899</v>
      </c>
      <c r="Y19" s="3">
        <f t="shared" si="4"/>
        <v>4</v>
      </c>
      <c r="Z19" s="5">
        <f t="shared" si="5"/>
        <v>189.9</v>
      </c>
    </row>
    <row r="20" spans="1:26" ht="12">
      <c r="A20" s="33" t="s">
        <v>55</v>
      </c>
      <c r="B20" s="29" t="s">
        <v>58</v>
      </c>
      <c r="C20" s="7">
        <v>96.5</v>
      </c>
      <c r="D20" s="9">
        <f>99+96</f>
        <v>195</v>
      </c>
      <c r="E20" s="10">
        <v>2</v>
      </c>
      <c r="F20" s="14">
        <f>92+96</f>
        <v>188</v>
      </c>
      <c r="G20" s="10"/>
      <c r="H20" s="9">
        <f>95+89</f>
        <v>184</v>
      </c>
      <c r="I20" s="10"/>
      <c r="J20" s="9">
        <f>94+95</f>
        <v>189</v>
      </c>
      <c r="K20" s="10"/>
      <c r="L20" s="9">
        <f>98+93</f>
        <v>191</v>
      </c>
      <c r="M20" s="10"/>
      <c r="N20" s="9">
        <f>95+97</f>
        <v>192</v>
      </c>
      <c r="O20" s="10">
        <v>1</v>
      </c>
      <c r="P20" s="14">
        <f>89+98</f>
        <v>187</v>
      </c>
      <c r="Q20" s="10"/>
      <c r="R20" s="14">
        <f>92+93</f>
        <v>185</v>
      </c>
      <c r="S20" s="10"/>
      <c r="T20" s="9">
        <f>99+95</f>
        <v>194</v>
      </c>
      <c r="U20" s="10"/>
      <c r="V20" s="9">
        <f>91+89</f>
        <v>180</v>
      </c>
      <c r="W20" s="10"/>
      <c r="X20" s="3">
        <f t="shared" si="3"/>
        <v>1885</v>
      </c>
      <c r="Y20" s="3">
        <f t="shared" si="4"/>
        <v>3</v>
      </c>
      <c r="Z20" s="5">
        <f t="shared" si="5"/>
        <v>188.5</v>
      </c>
    </row>
    <row r="21" spans="1:26" ht="12">
      <c r="A21" s="32" t="s">
        <v>60</v>
      </c>
      <c r="B21" s="29"/>
      <c r="C21" s="3"/>
      <c r="D21" s="9"/>
      <c r="E21" s="10"/>
      <c r="F21" s="9"/>
      <c r="G21" s="10"/>
      <c r="H21" s="9"/>
      <c r="I21" s="10"/>
      <c r="J21" s="9"/>
      <c r="K21" s="10"/>
      <c r="L21" s="9"/>
      <c r="M21" s="10"/>
      <c r="N21" s="9"/>
      <c r="O21" s="10"/>
      <c r="P21" s="14"/>
      <c r="Q21" s="10"/>
      <c r="R21" s="14"/>
      <c r="S21" s="10"/>
      <c r="T21" s="9"/>
      <c r="U21" s="10"/>
      <c r="V21" s="9"/>
      <c r="W21" s="10"/>
      <c r="X21" s="3"/>
      <c r="Y21" s="3"/>
      <c r="Z21" s="5"/>
    </row>
    <row r="22" spans="1:26" ht="12">
      <c r="A22" s="33" t="s">
        <v>55</v>
      </c>
      <c r="B22" s="29" t="s">
        <v>57</v>
      </c>
      <c r="C22" s="3">
        <v>95.3</v>
      </c>
      <c r="D22" s="9">
        <f>96+94</f>
        <v>190</v>
      </c>
      <c r="E22" s="10">
        <v>1</v>
      </c>
      <c r="F22" s="9">
        <f>98+97</f>
        <v>195</v>
      </c>
      <c r="G22" s="10">
        <v>3</v>
      </c>
      <c r="H22" s="9">
        <f>96+97</f>
        <v>193</v>
      </c>
      <c r="I22" s="10">
        <v>3</v>
      </c>
      <c r="J22" s="9">
        <f>98+97</f>
        <v>195</v>
      </c>
      <c r="K22" s="10">
        <v>3</v>
      </c>
      <c r="L22" s="9">
        <f>98+94</f>
        <v>192</v>
      </c>
      <c r="M22" s="10">
        <v>2</v>
      </c>
      <c r="N22" s="9">
        <f>96+97</f>
        <v>193</v>
      </c>
      <c r="O22" s="10">
        <v>3</v>
      </c>
      <c r="P22" s="14">
        <f>93+100</f>
        <v>193</v>
      </c>
      <c r="Q22" s="10">
        <v>3</v>
      </c>
      <c r="R22" s="14">
        <f>99+93</f>
        <v>192</v>
      </c>
      <c r="S22" s="10">
        <v>2</v>
      </c>
      <c r="T22" s="9">
        <f>97+98</f>
        <v>195</v>
      </c>
      <c r="U22" s="10">
        <v>2</v>
      </c>
      <c r="V22" s="9">
        <f>94+97</f>
        <v>191</v>
      </c>
      <c r="W22" s="10">
        <v>1</v>
      </c>
      <c r="X22" s="3">
        <f aca="true" t="shared" si="6" ref="X22:X27">SUM(D22,H22,J22,L22,N22,P22,R22,T22,V22,F22,)</f>
        <v>1929</v>
      </c>
      <c r="Y22" s="3">
        <f aca="true" t="shared" si="7" ref="Y22:Y27">SUM(E22+G22+I22+K22+M22+O22+Q22+S22+U22+W22)</f>
        <v>23</v>
      </c>
      <c r="Z22" s="5">
        <f aca="true" t="shared" si="8" ref="Z22:Z27">IF(COUNT(D22,F22,H22,J22,L22,N22,P22,R22,T22,V22),AVERAGE(D22,F22,H22,J22,L22,N22,P22,R22,T22,V22)," ")</f>
        <v>192.9</v>
      </c>
    </row>
    <row r="23" spans="1:26" ht="12">
      <c r="A23" s="33" t="s">
        <v>33</v>
      </c>
      <c r="B23" s="29" t="s">
        <v>38</v>
      </c>
      <c r="C23" s="17">
        <v>94.7</v>
      </c>
      <c r="D23" s="9">
        <v>194</v>
      </c>
      <c r="E23" s="10">
        <v>3</v>
      </c>
      <c r="F23" s="9">
        <v>195</v>
      </c>
      <c r="G23" s="10">
        <v>3</v>
      </c>
      <c r="H23" s="9">
        <v>192</v>
      </c>
      <c r="I23" s="10">
        <v>2</v>
      </c>
      <c r="J23" s="9">
        <v>190</v>
      </c>
      <c r="K23" s="10"/>
      <c r="L23" s="14">
        <v>196</v>
      </c>
      <c r="M23" s="10">
        <v>3</v>
      </c>
      <c r="N23" s="9">
        <v>187</v>
      </c>
      <c r="O23" s="10"/>
      <c r="P23" s="14">
        <v>191</v>
      </c>
      <c r="Q23" s="10">
        <v>1</v>
      </c>
      <c r="R23" s="14">
        <v>191</v>
      </c>
      <c r="S23" s="10">
        <v>1</v>
      </c>
      <c r="T23" s="9">
        <v>193</v>
      </c>
      <c r="U23" s="10"/>
      <c r="V23" s="9">
        <v>193</v>
      </c>
      <c r="W23" s="10">
        <v>3</v>
      </c>
      <c r="X23" s="3">
        <f t="shared" si="6"/>
        <v>1922</v>
      </c>
      <c r="Y23" s="3">
        <f t="shared" si="7"/>
        <v>16</v>
      </c>
      <c r="Z23" s="5">
        <f t="shared" si="8"/>
        <v>192.2</v>
      </c>
    </row>
    <row r="24" spans="1:26" ht="12">
      <c r="A24" s="33" t="s">
        <v>15</v>
      </c>
      <c r="B24" s="29" t="s">
        <v>19</v>
      </c>
      <c r="C24" s="14">
        <v>95.3</v>
      </c>
      <c r="D24" s="9">
        <f>97+97</f>
        <v>194</v>
      </c>
      <c r="E24" s="10">
        <v>3</v>
      </c>
      <c r="F24" s="9">
        <f>96+99</f>
        <v>195</v>
      </c>
      <c r="G24" s="10">
        <v>3</v>
      </c>
      <c r="H24" s="9">
        <f>95+97</f>
        <v>192</v>
      </c>
      <c r="I24" s="10">
        <v>2</v>
      </c>
      <c r="J24" s="9">
        <f>95+96</f>
        <v>191</v>
      </c>
      <c r="K24" s="10">
        <v>1</v>
      </c>
      <c r="L24" s="9">
        <f>92+96</f>
        <v>188</v>
      </c>
      <c r="M24" s="10"/>
      <c r="N24" s="9">
        <f>92+94</f>
        <v>186</v>
      </c>
      <c r="O24" s="10"/>
      <c r="P24" s="14">
        <f>95+96</f>
        <v>191</v>
      </c>
      <c r="Q24" s="10">
        <v>1</v>
      </c>
      <c r="R24" s="14">
        <f>96+99</f>
        <v>195</v>
      </c>
      <c r="S24" s="10">
        <v>3</v>
      </c>
      <c r="T24" s="9">
        <f>97+97</f>
        <v>194</v>
      </c>
      <c r="U24" s="10">
        <v>1</v>
      </c>
      <c r="V24" s="9">
        <f>93+97</f>
        <v>190</v>
      </c>
      <c r="W24" s="10"/>
      <c r="X24" s="3">
        <f t="shared" si="6"/>
        <v>1916</v>
      </c>
      <c r="Y24" s="3">
        <f t="shared" si="7"/>
        <v>14</v>
      </c>
      <c r="Z24" s="5">
        <f t="shared" si="8"/>
        <v>191.6</v>
      </c>
    </row>
    <row r="25" spans="1:26" ht="12">
      <c r="A25" s="33" t="s">
        <v>33</v>
      </c>
      <c r="B25" s="29" t="s">
        <v>37</v>
      </c>
      <c r="C25" s="22">
        <v>95.1</v>
      </c>
      <c r="D25" s="9">
        <v>186</v>
      </c>
      <c r="E25" s="10"/>
      <c r="F25" s="9">
        <v>189</v>
      </c>
      <c r="G25" s="10">
        <v>1</v>
      </c>
      <c r="H25" s="9">
        <v>193</v>
      </c>
      <c r="I25" s="10">
        <v>3</v>
      </c>
      <c r="J25" s="9">
        <v>186</v>
      </c>
      <c r="K25" s="10"/>
      <c r="L25" s="9">
        <v>192</v>
      </c>
      <c r="M25" s="10">
        <v>2</v>
      </c>
      <c r="N25" s="9">
        <v>191</v>
      </c>
      <c r="O25" s="10">
        <v>1</v>
      </c>
      <c r="P25" s="14">
        <v>192</v>
      </c>
      <c r="Q25" s="10">
        <v>2</v>
      </c>
      <c r="R25" s="14">
        <v>187</v>
      </c>
      <c r="S25" s="10"/>
      <c r="T25" s="9">
        <v>196</v>
      </c>
      <c r="U25" s="10">
        <v>3</v>
      </c>
      <c r="V25" s="9">
        <v>192</v>
      </c>
      <c r="W25" s="10">
        <v>2</v>
      </c>
      <c r="X25" s="3">
        <f t="shared" si="6"/>
        <v>1904</v>
      </c>
      <c r="Y25" s="3">
        <f t="shared" si="7"/>
        <v>14</v>
      </c>
      <c r="Z25" s="5">
        <f t="shared" si="8"/>
        <v>190.4</v>
      </c>
    </row>
    <row r="26" spans="1:26" ht="12">
      <c r="A26" s="33" t="s">
        <v>33</v>
      </c>
      <c r="B26" s="29" t="s">
        <v>39</v>
      </c>
      <c r="C26" s="17">
        <v>94.5</v>
      </c>
      <c r="D26" s="9">
        <v>193</v>
      </c>
      <c r="E26" s="10">
        <v>2</v>
      </c>
      <c r="F26" s="9">
        <v>193</v>
      </c>
      <c r="G26" s="10">
        <v>2</v>
      </c>
      <c r="H26" s="9">
        <v>189</v>
      </c>
      <c r="I26" s="10">
        <v>1</v>
      </c>
      <c r="J26" s="9">
        <v>177</v>
      </c>
      <c r="K26" s="10"/>
      <c r="L26" s="9">
        <v>190</v>
      </c>
      <c r="M26" s="10">
        <v>1</v>
      </c>
      <c r="N26" s="9">
        <v>192</v>
      </c>
      <c r="O26" s="10">
        <v>2</v>
      </c>
      <c r="P26" s="14">
        <v>182</v>
      </c>
      <c r="Q26" s="10"/>
      <c r="R26" s="14">
        <v>195</v>
      </c>
      <c r="S26" s="10">
        <v>3</v>
      </c>
      <c r="T26" s="9">
        <v>192</v>
      </c>
      <c r="U26" s="10"/>
      <c r="V26" s="9">
        <v>192</v>
      </c>
      <c r="W26" s="10">
        <v>2</v>
      </c>
      <c r="X26" s="3">
        <f t="shared" si="6"/>
        <v>1895</v>
      </c>
      <c r="Y26" s="3">
        <f t="shared" si="7"/>
        <v>13</v>
      </c>
      <c r="Z26" s="5">
        <f t="shared" si="8"/>
        <v>189.5</v>
      </c>
    </row>
    <row r="27" spans="1:26" ht="12">
      <c r="A27" s="33" t="s">
        <v>33</v>
      </c>
      <c r="B27" s="29" t="s">
        <v>40</v>
      </c>
      <c r="C27" s="17">
        <v>94.4</v>
      </c>
      <c r="D27" s="9">
        <v>188</v>
      </c>
      <c r="E27" s="10"/>
      <c r="F27" s="9"/>
      <c r="G27" s="10"/>
      <c r="H27" s="9"/>
      <c r="I27" s="10"/>
      <c r="J27" s="9">
        <v>192</v>
      </c>
      <c r="K27" s="10">
        <v>2</v>
      </c>
      <c r="L27" s="9">
        <v>168</v>
      </c>
      <c r="M27" s="10"/>
      <c r="N27" s="9"/>
      <c r="O27" s="10"/>
      <c r="P27" s="14"/>
      <c r="Q27" s="10"/>
      <c r="R27" s="14"/>
      <c r="S27" s="10"/>
      <c r="T27" s="9"/>
      <c r="U27" s="10"/>
      <c r="V27" s="9"/>
      <c r="W27" s="10"/>
      <c r="X27" s="3">
        <f t="shared" si="6"/>
        <v>548</v>
      </c>
      <c r="Y27" s="3">
        <f t="shared" si="7"/>
        <v>2</v>
      </c>
      <c r="Z27" s="5">
        <f t="shared" si="8"/>
        <v>182.66666666666666</v>
      </c>
    </row>
    <row r="28" spans="1:26" ht="12">
      <c r="A28" s="32" t="s">
        <v>61</v>
      </c>
      <c r="B28" s="29"/>
      <c r="C28" s="22"/>
      <c r="D28" s="9"/>
      <c r="E28" s="10"/>
      <c r="F28" s="9"/>
      <c r="G28" s="10"/>
      <c r="H28" s="9"/>
      <c r="I28" s="10"/>
      <c r="J28" s="9"/>
      <c r="K28" s="10"/>
      <c r="L28" s="9"/>
      <c r="M28" s="10"/>
      <c r="N28" s="9"/>
      <c r="O28" s="10"/>
      <c r="P28" s="14"/>
      <c r="Q28" s="10"/>
      <c r="R28" s="14"/>
      <c r="S28" s="10"/>
      <c r="T28" s="9"/>
      <c r="U28" s="10"/>
      <c r="V28" s="9"/>
      <c r="W28" s="10"/>
      <c r="X28" s="3"/>
      <c r="Y28" s="3"/>
      <c r="Z28" s="5"/>
    </row>
    <row r="29" spans="1:26" ht="12">
      <c r="A29" t="s">
        <v>33</v>
      </c>
      <c r="B29" s="35" t="s">
        <v>66</v>
      </c>
      <c r="C29" s="22">
        <v>94</v>
      </c>
      <c r="D29" s="9">
        <v>197</v>
      </c>
      <c r="E29" s="10">
        <v>3</v>
      </c>
      <c r="F29" s="9">
        <v>198</v>
      </c>
      <c r="G29" s="10">
        <v>3</v>
      </c>
      <c r="H29" s="9">
        <v>190</v>
      </c>
      <c r="I29" s="10">
        <v>1</v>
      </c>
      <c r="J29" s="9">
        <v>194</v>
      </c>
      <c r="K29" s="10">
        <v>2</v>
      </c>
      <c r="L29" s="9">
        <v>192</v>
      </c>
      <c r="M29" s="10">
        <v>1</v>
      </c>
      <c r="N29" s="9">
        <v>193</v>
      </c>
      <c r="O29" s="10">
        <v>2</v>
      </c>
      <c r="P29" s="14">
        <v>198</v>
      </c>
      <c r="Q29" s="10">
        <v>3</v>
      </c>
      <c r="R29" s="38">
        <v>200</v>
      </c>
      <c r="S29" s="10">
        <v>3</v>
      </c>
      <c r="T29" s="9">
        <v>199</v>
      </c>
      <c r="U29" s="10">
        <v>3</v>
      </c>
      <c r="V29" s="9">
        <v>199</v>
      </c>
      <c r="W29" s="10">
        <v>3</v>
      </c>
      <c r="X29" s="3">
        <f aca="true" t="shared" si="9" ref="X29:X35">SUM(D29,H29,J29,L29,N29,P29,R29,T29,V29,F29,)</f>
        <v>1960</v>
      </c>
      <c r="Y29" s="3">
        <f aca="true" t="shared" si="10" ref="Y29:Y35">SUM(E29+G29+I29+K29+M29+O29+Q29+S29+U29+W29)</f>
        <v>24</v>
      </c>
      <c r="Z29" s="5">
        <f aca="true" t="shared" si="11" ref="Z29:Z35">IF(COUNT(D29,F29,H29,J29,L29,N29,P29,R29,T29,V29),AVERAGE(D29,F29,H29,J29,L29,N29,P29,R29,T29,V29)," ")</f>
        <v>196</v>
      </c>
    </row>
    <row r="30" spans="1:26" ht="12">
      <c r="A30" s="33" t="s">
        <v>55</v>
      </c>
      <c r="B30" s="30" t="s">
        <v>56</v>
      </c>
      <c r="C30" s="3">
        <v>94.1</v>
      </c>
      <c r="D30" s="9">
        <f>97+94</f>
        <v>191</v>
      </c>
      <c r="E30" s="10">
        <v>1</v>
      </c>
      <c r="F30" s="14">
        <f>88+95</f>
        <v>183</v>
      </c>
      <c r="G30" s="10"/>
      <c r="H30" s="9">
        <f>99+96</f>
        <v>195</v>
      </c>
      <c r="I30" s="10">
        <v>3</v>
      </c>
      <c r="J30" s="9">
        <f>99+98</f>
        <v>197</v>
      </c>
      <c r="K30" s="10">
        <v>3</v>
      </c>
      <c r="L30" s="9">
        <f>98+96</f>
        <v>194</v>
      </c>
      <c r="M30" s="10">
        <v>3</v>
      </c>
      <c r="N30" s="9">
        <f>95+97</f>
        <v>192</v>
      </c>
      <c r="O30" s="10">
        <v>1</v>
      </c>
      <c r="P30" s="14">
        <f>97+100</f>
        <v>197</v>
      </c>
      <c r="Q30" s="10">
        <v>2</v>
      </c>
      <c r="R30" s="14">
        <f>99+99</f>
        <v>198</v>
      </c>
      <c r="S30" s="10">
        <v>2</v>
      </c>
      <c r="T30" s="9">
        <f>98+99</f>
        <v>197</v>
      </c>
      <c r="U30" s="10">
        <v>2</v>
      </c>
      <c r="V30" s="9">
        <f>99+98</f>
        <v>197</v>
      </c>
      <c r="W30" s="10">
        <v>2</v>
      </c>
      <c r="X30" s="3">
        <f t="shared" si="9"/>
        <v>1941</v>
      </c>
      <c r="Y30" s="3">
        <f t="shared" si="10"/>
        <v>19</v>
      </c>
      <c r="Z30" s="5">
        <f t="shared" si="11"/>
        <v>194.1</v>
      </c>
    </row>
    <row r="31" spans="1:26" ht="12">
      <c r="A31" s="33" t="s">
        <v>33</v>
      </c>
      <c r="B31" s="30" t="s">
        <v>42</v>
      </c>
      <c r="C31" s="17">
        <v>93.2</v>
      </c>
      <c r="D31" s="9">
        <v>192</v>
      </c>
      <c r="E31" s="10">
        <v>2</v>
      </c>
      <c r="F31" s="9">
        <v>193</v>
      </c>
      <c r="G31" s="10">
        <v>2</v>
      </c>
      <c r="H31" s="9">
        <v>184</v>
      </c>
      <c r="I31" s="10"/>
      <c r="J31" s="9">
        <v>192</v>
      </c>
      <c r="K31" s="10">
        <v>1</v>
      </c>
      <c r="L31" s="9">
        <v>193</v>
      </c>
      <c r="M31" s="10">
        <v>2</v>
      </c>
      <c r="N31" s="9">
        <v>190</v>
      </c>
      <c r="O31" s="10"/>
      <c r="P31" s="14">
        <v>198</v>
      </c>
      <c r="Q31" s="10">
        <v>3</v>
      </c>
      <c r="R31" s="14">
        <v>188</v>
      </c>
      <c r="S31" s="10"/>
      <c r="T31" s="9">
        <v>190</v>
      </c>
      <c r="U31" s="10"/>
      <c r="V31" s="9">
        <v>192</v>
      </c>
      <c r="W31" s="10"/>
      <c r="X31" s="3">
        <f t="shared" si="9"/>
        <v>1912</v>
      </c>
      <c r="Y31" s="3">
        <f t="shared" si="10"/>
        <v>10</v>
      </c>
      <c r="Z31" s="5">
        <f t="shared" si="11"/>
        <v>191.2</v>
      </c>
    </row>
    <row r="32" spans="1:26" ht="12">
      <c r="A32" s="33" t="s">
        <v>15</v>
      </c>
      <c r="B32" s="29" t="s">
        <v>18</v>
      </c>
      <c r="C32" s="14">
        <v>93.9</v>
      </c>
      <c r="D32" s="9">
        <f>96+94</f>
        <v>190</v>
      </c>
      <c r="E32" s="10"/>
      <c r="F32" s="9">
        <f>92+95</f>
        <v>187</v>
      </c>
      <c r="G32" s="10"/>
      <c r="H32" s="9">
        <f>95+90</f>
        <v>185</v>
      </c>
      <c r="I32" s="10"/>
      <c r="J32" s="9">
        <f>95+97</f>
        <v>192</v>
      </c>
      <c r="K32" s="10">
        <v>1</v>
      </c>
      <c r="L32" s="9">
        <f>94+93</f>
        <v>187</v>
      </c>
      <c r="M32" s="10"/>
      <c r="N32" s="9">
        <f>100+96</f>
        <v>196</v>
      </c>
      <c r="O32" s="10">
        <v>3</v>
      </c>
      <c r="P32" s="14">
        <f>99+97</f>
        <v>196</v>
      </c>
      <c r="Q32" s="10">
        <v>1</v>
      </c>
      <c r="R32" s="14">
        <f>95+96</f>
        <v>191</v>
      </c>
      <c r="S32" s="10">
        <v>1</v>
      </c>
      <c r="T32" s="9">
        <f>95+97</f>
        <v>192</v>
      </c>
      <c r="U32" s="10">
        <v>1</v>
      </c>
      <c r="V32" s="9">
        <f>93+94</f>
        <v>187</v>
      </c>
      <c r="W32" s="10"/>
      <c r="X32" s="3">
        <f t="shared" si="9"/>
        <v>1903</v>
      </c>
      <c r="Y32" s="3">
        <f t="shared" si="10"/>
        <v>7</v>
      </c>
      <c r="Z32" s="5">
        <f t="shared" si="11"/>
        <v>190.3</v>
      </c>
    </row>
    <row r="33" spans="1:26" ht="12">
      <c r="A33" s="33" t="s">
        <v>33</v>
      </c>
      <c r="B33" s="29" t="s">
        <v>41</v>
      </c>
      <c r="C33" s="22">
        <v>94.2</v>
      </c>
      <c r="D33" s="9">
        <v>186</v>
      </c>
      <c r="E33" s="10"/>
      <c r="F33" s="9">
        <v>188</v>
      </c>
      <c r="G33" s="10"/>
      <c r="H33" s="9">
        <v>191</v>
      </c>
      <c r="I33" s="10">
        <v>2</v>
      </c>
      <c r="J33" s="9">
        <v>190</v>
      </c>
      <c r="K33" s="10"/>
      <c r="L33" s="9">
        <v>192</v>
      </c>
      <c r="M33" s="10">
        <v>1</v>
      </c>
      <c r="N33" s="9">
        <v>190</v>
      </c>
      <c r="O33" s="10"/>
      <c r="P33" s="14">
        <v>187</v>
      </c>
      <c r="Q33" s="10"/>
      <c r="R33" s="14">
        <v>188</v>
      </c>
      <c r="S33" s="10"/>
      <c r="T33" s="9">
        <v>179</v>
      </c>
      <c r="U33" s="10"/>
      <c r="V33" s="9">
        <v>194</v>
      </c>
      <c r="W33" s="10">
        <v>1</v>
      </c>
      <c r="X33" s="3">
        <f t="shared" si="9"/>
        <v>1885</v>
      </c>
      <c r="Y33" s="3">
        <f t="shared" si="10"/>
        <v>4</v>
      </c>
      <c r="Z33" s="5">
        <f t="shared" si="11"/>
        <v>188.5</v>
      </c>
    </row>
    <row r="34" spans="1:26" ht="12">
      <c r="A34" s="33" t="s">
        <v>15</v>
      </c>
      <c r="B34" s="29" t="s">
        <v>20</v>
      </c>
      <c r="C34" s="22">
        <v>94</v>
      </c>
      <c r="D34" s="9">
        <f>92+94</f>
        <v>186</v>
      </c>
      <c r="E34" s="10"/>
      <c r="F34" s="9">
        <f>95+98</f>
        <v>193</v>
      </c>
      <c r="G34" s="10">
        <v>2</v>
      </c>
      <c r="H34" s="9">
        <f>93+91</f>
        <v>184</v>
      </c>
      <c r="I34" s="10"/>
      <c r="J34" s="9">
        <f>95+88</f>
        <v>183</v>
      </c>
      <c r="K34" s="10"/>
      <c r="L34" s="9">
        <f>95+94</f>
        <v>189</v>
      </c>
      <c r="M34" s="10"/>
      <c r="N34" s="9">
        <f>89+97</f>
        <v>186</v>
      </c>
      <c r="O34" s="10"/>
      <c r="P34" s="14">
        <f>94+92</f>
        <v>186</v>
      </c>
      <c r="Q34" s="10"/>
      <c r="R34" s="14">
        <f>95+95</f>
        <v>190</v>
      </c>
      <c r="S34" s="10"/>
      <c r="T34" s="9">
        <f>94+96</f>
        <v>190</v>
      </c>
      <c r="U34" s="10"/>
      <c r="V34" s="9">
        <f>95+98</f>
        <v>193</v>
      </c>
      <c r="W34" s="10"/>
      <c r="X34" s="3">
        <f t="shared" si="9"/>
        <v>1880</v>
      </c>
      <c r="Y34" s="3">
        <f t="shared" si="10"/>
        <v>2</v>
      </c>
      <c r="Z34" s="5">
        <f t="shared" si="11"/>
        <v>188</v>
      </c>
    </row>
    <row r="35" spans="1:27" ht="12">
      <c r="A35" s="33" t="s">
        <v>33</v>
      </c>
      <c r="B35" s="29" t="s">
        <v>43</v>
      </c>
      <c r="C35" s="17">
        <v>93.2</v>
      </c>
      <c r="D35" s="9">
        <v>175</v>
      </c>
      <c r="E35" s="10"/>
      <c r="F35" s="9">
        <v>191</v>
      </c>
      <c r="G35" s="10">
        <v>1</v>
      </c>
      <c r="H35" s="9">
        <v>181</v>
      </c>
      <c r="I35" s="10"/>
      <c r="J35" s="9">
        <v>189</v>
      </c>
      <c r="K35" s="10"/>
      <c r="L35" s="9">
        <v>177</v>
      </c>
      <c r="M35" s="10"/>
      <c r="N35" s="9"/>
      <c r="O35" s="10"/>
      <c r="P35" s="14"/>
      <c r="Q35" s="10"/>
      <c r="R35" s="14">
        <v>186</v>
      </c>
      <c r="S35" s="10"/>
      <c r="T35" s="9">
        <v>179</v>
      </c>
      <c r="U35" s="10"/>
      <c r="V35" s="9">
        <v>182</v>
      </c>
      <c r="W35" s="10"/>
      <c r="X35" s="3">
        <f t="shared" si="9"/>
        <v>1460</v>
      </c>
      <c r="Y35" s="3">
        <f t="shared" si="10"/>
        <v>1</v>
      </c>
      <c r="Z35" s="5">
        <f t="shared" si="11"/>
        <v>182.5</v>
      </c>
      <c r="AA35" s="5"/>
    </row>
    <row r="36" spans="1:26" ht="12">
      <c r="A36" s="32" t="s">
        <v>62</v>
      </c>
      <c r="B36" s="29"/>
      <c r="C36" s="17"/>
      <c r="D36" s="9"/>
      <c r="E36" s="16"/>
      <c r="F36" s="9"/>
      <c r="G36" s="10"/>
      <c r="H36" s="9"/>
      <c r="I36" s="10"/>
      <c r="J36" s="9"/>
      <c r="K36" s="10"/>
      <c r="L36" s="9"/>
      <c r="M36" s="10"/>
      <c r="N36" s="9"/>
      <c r="O36" s="10"/>
      <c r="P36" s="14"/>
      <c r="Q36" s="10"/>
      <c r="R36" s="14"/>
      <c r="S36" s="11"/>
      <c r="T36" s="9"/>
      <c r="U36" s="10"/>
      <c r="V36" s="9"/>
      <c r="W36" s="10"/>
      <c r="X36" s="3"/>
      <c r="Y36" s="3"/>
      <c r="Z36" s="5"/>
    </row>
    <row r="37" spans="1:26" ht="12">
      <c r="A37" s="33" t="s">
        <v>33</v>
      </c>
      <c r="B37" s="30" t="s">
        <v>44</v>
      </c>
      <c r="C37" s="14">
        <v>92.9</v>
      </c>
      <c r="D37" s="9">
        <v>177</v>
      </c>
      <c r="E37" s="16">
        <v>2</v>
      </c>
      <c r="F37" s="9">
        <v>196</v>
      </c>
      <c r="G37" s="10">
        <v>3</v>
      </c>
      <c r="H37" s="9">
        <v>196</v>
      </c>
      <c r="I37" s="10">
        <v>3</v>
      </c>
      <c r="J37" s="9">
        <v>191</v>
      </c>
      <c r="K37" s="10">
        <v>2</v>
      </c>
      <c r="L37" s="9">
        <v>191</v>
      </c>
      <c r="M37" s="10">
        <v>3</v>
      </c>
      <c r="N37" s="9">
        <v>197</v>
      </c>
      <c r="O37" s="10">
        <v>3</v>
      </c>
      <c r="P37" s="14">
        <v>197</v>
      </c>
      <c r="Q37" s="10">
        <v>3</v>
      </c>
      <c r="R37" s="14">
        <v>188</v>
      </c>
      <c r="S37" s="10">
        <v>2</v>
      </c>
      <c r="T37" s="9">
        <v>197</v>
      </c>
      <c r="U37" s="10">
        <v>3</v>
      </c>
      <c r="V37" s="9">
        <v>193</v>
      </c>
      <c r="W37" s="10">
        <v>3</v>
      </c>
      <c r="X37" s="3">
        <f aca="true" t="shared" si="12" ref="X37:X42">SUM(D37,H37,J37,L37,N37,P37,R37,T37,V37,F37,)</f>
        <v>1923</v>
      </c>
      <c r="Y37" s="3">
        <f aca="true" t="shared" si="13" ref="Y37:Y42">SUM(E37+G37+I37+K37+M37+O37+Q37+S37+U37+W37)</f>
        <v>27</v>
      </c>
      <c r="Z37" s="5">
        <f aca="true" t="shared" si="14" ref="Z37:Z42">IF(COUNT(D37,F37,H37,J37,L37,N37,P37,R37,T37,V37),AVERAGE(D37,F37,H37,J37,L37,N37,P37,R37,T37,V37)," ")</f>
        <v>192.3</v>
      </c>
    </row>
    <row r="38" spans="1:26" ht="12">
      <c r="A38" s="33" t="s">
        <v>33</v>
      </c>
      <c r="B38" s="29" t="s">
        <v>45</v>
      </c>
      <c r="C38" s="17">
        <v>92.9</v>
      </c>
      <c r="D38" s="9">
        <v>186</v>
      </c>
      <c r="E38" s="16">
        <v>3</v>
      </c>
      <c r="F38" s="9">
        <v>189</v>
      </c>
      <c r="G38" s="10">
        <v>2</v>
      </c>
      <c r="H38" s="9">
        <v>175</v>
      </c>
      <c r="I38" s="10">
        <v>1</v>
      </c>
      <c r="J38" s="9">
        <v>192</v>
      </c>
      <c r="K38" s="10">
        <v>3</v>
      </c>
      <c r="L38" s="9">
        <v>183</v>
      </c>
      <c r="M38" s="10">
        <v>2</v>
      </c>
      <c r="N38" s="9">
        <v>190</v>
      </c>
      <c r="O38" s="10">
        <v>2</v>
      </c>
      <c r="P38" s="14">
        <v>184</v>
      </c>
      <c r="Q38" s="10">
        <v>1</v>
      </c>
      <c r="R38" s="14">
        <v>191</v>
      </c>
      <c r="S38" s="10">
        <v>3</v>
      </c>
      <c r="T38" s="9">
        <v>178</v>
      </c>
      <c r="U38" s="10"/>
      <c r="V38" s="9">
        <v>180</v>
      </c>
      <c r="W38" s="10">
        <v>1</v>
      </c>
      <c r="X38" s="3">
        <f t="shared" si="12"/>
        <v>1848</v>
      </c>
      <c r="Y38" s="3">
        <f t="shared" si="13"/>
        <v>18</v>
      </c>
      <c r="Z38" s="5">
        <f t="shared" si="14"/>
        <v>184.8</v>
      </c>
    </row>
    <row r="39" spans="1:26" ht="12">
      <c r="A39" s="33" t="s">
        <v>21</v>
      </c>
      <c r="B39" s="29" t="s">
        <v>27</v>
      </c>
      <c r="C39" s="17">
        <v>91.7</v>
      </c>
      <c r="D39" s="9">
        <v>176</v>
      </c>
      <c r="E39" s="11">
        <v>1</v>
      </c>
      <c r="F39" s="9">
        <v>181</v>
      </c>
      <c r="G39" s="11"/>
      <c r="H39" s="9">
        <v>187</v>
      </c>
      <c r="I39" s="16">
        <v>2</v>
      </c>
      <c r="J39" s="9">
        <v>183</v>
      </c>
      <c r="K39" s="9">
        <v>1</v>
      </c>
      <c r="L39" s="9">
        <v>191</v>
      </c>
      <c r="M39" s="10">
        <v>3</v>
      </c>
      <c r="N39" s="9">
        <v>185</v>
      </c>
      <c r="O39" s="10">
        <v>1</v>
      </c>
      <c r="P39" s="9">
        <v>183</v>
      </c>
      <c r="Q39" s="11"/>
      <c r="R39" s="14">
        <v>181</v>
      </c>
      <c r="S39" s="14">
        <v>1</v>
      </c>
      <c r="T39" s="9">
        <v>179</v>
      </c>
      <c r="U39" s="16">
        <v>1</v>
      </c>
      <c r="V39" s="9">
        <v>181</v>
      </c>
      <c r="W39" s="10">
        <v>2</v>
      </c>
      <c r="X39" s="3">
        <f t="shared" si="12"/>
        <v>1827</v>
      </c>
      <c r="Y39" s="3">
        <f t="shared" si="13"/>
        <v>12</v>
      </c>
      <c r="Z39" s="5">
        <f t="shared" si="14"/>
        <v>182.7</v>
      </c>
    </row>
    <row r="40" spans="1:26" ht="12">
      <c r="A40" s="33" t="s">
        <v>21</v>
      </c>
      <c r="B40" s="29" t="s">
        <v>29</v>
      </c>
      <c r="C40" s="17">
        <v>92.6</v>
      </c>
      <c r="D40" s="9">
        <v>174</v>
      </c>
      <c r="E40" s="16"/>
      <c r="F40" s="9">
        <v>186</v>
      </c>
      <c r="G40" s="10">
        <v>1</v>
      </c>
      <c r="H40" s="9">
        <v>173</v>
      </c>
      <c r="I40" s="10"/>
      <c r="J40" s="9">
        <v>177</v>
      </c>
      <c r="K40" s="10"/>
      <c r="L40" s="9">
        <v>183</v>
      </c>
      <c r="M40" s="10">
        <v>2</v>
      </c>
      <c r="N40" s="9">
        <v>185</v>
      </c>
      <c r="O40" s="10">
        <v>1</v>
      </c>
      <c r="P40" s="14">
        <v>189</v>
      </c>
      <c r="Q40" s="10">
        <v>2</v>
      </c>
      <c r="R40" s="14">
        <v>177</v>
      </c>
      <c r="S40" s="11"/>
      <c r="T40" s="9">
        <v>180</v>
      </c>
      <c r="U40" s="10">
        <v>2</v>
      </c>
      <c r="V40" s="9">
        <v>178</v>
      </c>
      <c r="W40" s="10"/>
      <c r="X40" s="3">
        <f t="shared" si="12"/>
        <v>1802</v>
      </c>
      <c r="Y40" s="3">
        <f t="shared" si="13"/>
        <v>8</v>
      </c>
      <c r="Z40" s="5">
        <f t="shared" si="14"/>
        <v>180.2</v>
      </c>
    </row>
    <row r="41" spans="1:26" ht="12">
      <c r="A41" s="33" t="s">
        <v>21</v>
      </c>
      <c r="B41" s="29" t="s">
        <v>26</v>
      </c>
      <c r="C41" s="22">
        <v>92.5</v>
      </c>
      <c r="D41" s="9"/>
      <c r="E41" s="11"/>
      <c r="F41" s="9"/>
      <c r="G41" s="10"/>
      <c r="H41" s="9"/>
      <c r="I41" s="10"/>
      <c r="J41" s="9"/>
      <c r="K41" s="11"/>
      <c r="L41" s="9"/>
      <c r="M41" s="10"/>
      <c r="N41" s="9"/>
      <c r="O41" s="10"/>
      <c r="P41" s="9"/>
      <c r="Q41" s="11"/>
      <c r="R41" s="14"/>
      <c r="S41" s="11"/>
      <c r="T41" s="9"/>
      <c r="U41" s="16"/>
      <c r="V41" s="9"/>
      <c r="W41" s="10"/>
      <c r="X41" s="3">
        <f t="shared" si="12"/>
        <v>0</v>
      </c>
      <c r="Y41" s="3">
        <f t="shared" si="13"/>
        <v>0</v>
      </c>
      <c r="Z41" s="5" t="str">
        <f t="shared" si="14"/>
        <v> </v>
      </c>
    </row>
    <row r="42" spans="1:26" ht="12">
      <c r="A42" s="33" t="s">
        <v>21</v>
      </c>
      <c r="B42" s="29" t="s">
        <v>31</v>
      </c>
      <c r="C42" s="17">
        <v>91.6</v>
      </c>
      <c r="D42" s="24"/>
      <c r="E42" s="24"/>
      <c r="F42" s="25"/>
      <c r="G42" s="24"/>
      <c r="H42" s="24"/>
      <c r="I42" s="26"/>
      <c r="J42" s="24"/>
      <c r="K42" s="24"/>
      <c r="L42" s="24"/>
      <c r="M42" s="26"/>
      <c r="N42" s="24"/>
      <c r="O42" s="26"/>
      <c r="P42" s="24"/>
      <c r="Q42" s="24"/>
      <c r="R42" s="24"/>
      <c r="S42" s="24"/>
      <c r="T42" s="24"/>
      <c r="U42" s="26"/>
      <c r="V42" s="24"/>
      <c r="W42" s="26"/>
      <c r="X42" s="3">
        <f t="shared" si="12"/>
        <v>0</v>
      </c>
      <c r="Y42" s="3">
        <f t="shared" si="13"/>
        <v>0</v>
      </c>
      <c r="Z42" s="5" t="str">
        <f t="shared" si="14"/>
        <v> </v>
      </c>
    </row>
    <row r="43" spans="1:26" ht="12">
      <c r="A43" s="32" t="s">
        <v>63</v>
      </c>
      <c r="B43" s="29"/>
      <c r="C43" s="3"/>
      <c r="D43" s="23"/>
      <c r="E43" s="27"/>
      <c r="F43" s="9"/>
      <c r="G43" s="27"/>
      <c r="H43" s="9"/>
      <c r="I43" s="27"/>
      <c r="J43" s="9"/>
      <c r="K43" s="27"/>
      <c r="L43" s="23"/>
      <c r="M43" s="10"/>
      <c r="N43" s="9"/>
      <c r="O43" s="10"/>
      <c r="P43" s="14"/>
      <c r="Q43" s="10"/>
      <c r="R43" s="28"/>
      <c r="S43" s="27"/>
      <c r="T43" s="9"/>
      <c r="U43" s="27"/>
      <c r="V43" s="9"/>
      <c r="W43" s="10"/>
      <c r="X43" s="3"/>
      <c r="Y43" s="3"/>
      <c r="Z43" s="5"/>
    </row>
    <row r="44" spans="1:26" ht="12">
      <c r="A44" s="34" t="s">
        <v>33</v>
      </c>
      <c r="B44" s="29" t="s">
        <v>67</v>
      </c>
      <c r="C44" s="5">
        <v>91</v>
      </c>
      <c r="D44" s="23">
        <v>185</v>
      </c>
      <c r="E44" s="27">
        <v>3</v>
      </c>
      <c r="F44" s="9">
        <v>189</v>
      </c>
      <c r="G44" s="27">
        <v>3</v>
      </c>
      <c r="H44" s="9">
        <v>188</v>
      </c>
      <c r="I44" s="27">
        <v>2</v>
      </c>
      <c r="J44" s="9">
        <v>186</v>
      </c>
      <c r="K44" s="27">
        <v>2</v>
      </c>
      <c r="L44" s="9">
        <v>196</v>
      </c>
      <c r="M44" s="10">
        <v>3</v>
      </c>
      <c r="N44" s="9">
        <v>195</v>
      </c>
      <c r="O44" s="10">
        <v>3</v>
      </c>
      <c r="P44" s="14">
        <v>195</v>
      </c>
      <c r="Q44" s="10">
        <v>3</v>
      </c>
      <c r="R44" s="14">
        <v>199</v>
      </c>
      <c r="S44" s="27">
        <v>3</v>
      </c>
      <c r="T44" s="9">
        <v>196</v>
      </c>
      <c r="U44" s="27">
        <v>3</v>
      </c>
      <c r="V44" s="9">
        <v>198</v>
      </c>
      <c r="W44" s="10">
        <v>3</v>
      </c>
      <c r="X44" s="3">
        <f aca="true" t="shared" si="15" ref="X44:X50">SUM(D44,H44,J44,L44,N44,P44,R44,T44,V44,F44,)</f>
        <v>1927</v>
      </c>
      <c r="Y44" s="3">
        <f aca="true" t="shared" si="16" ref="Y44:Y50">SUM(E44+G44+I44+K44+M44+O44+Q44+S44+U44+W44)</f>
        <v>28</v>
      </c>
      <c r="Z44" s="5">
        <f aca="true" t="shared" si="17" ref="Z44:Z50">IF(COUNT(D44,F44,H44,J44,L44,N44,P44,R44,T44,V44),AVERAGE(D44,F44,H44,J44,L44,N44,P44,R44,T44,V44)," ")</f>
        <v>192.7</v>
      </c>
    </row>
    <row r="45" spans="1:26" ht="12">
      <c r="A45" s="33" t="s">
        <v>33</v>
      </c>
      <c r="B45" s="29" t="s">
        <v>49</v>
      </c>
      <c r="C45" s="17">
        <v>88.7</v>
      </c>
      <c r="D45" s="23">
        <v>182</v>
      </c>
      <c r="E45">
        <v>2</v>
      </c>
      <c r="F45" s="3">
        <v>184</v>
      </c>
      <c r="G45" s="36">
        <v>2</v>
      </c>
      <c r="H45" s="3">
        <v>191</v>
      </c>
      <c r="I45" s="36">
        <v>3</v>
      </c>
      <c r="J45" s="3">
        <v>190</v>
      </c>
      <c r="K45" s="36">
        <v>3</v>
      </c>
      <c r="L45" s="3">
        <v>191</v>
      </c>
      <c r="M45" s="36">
        <v>1</v>
      </c>
      <c r="N45" s="3">
        <v>186</v>
      </c>
      <c r="P45" s="3">
        <v>189</v>
      </c>
      <c r="Q45" s="3">
        <v>2</v>
      </c>
      <c r="R45" s="3">
        <v>192</v>
      </c>
      <c r="S45" s="3">
        <v>2</v>
      </c>
      <c r="T45" s="3">
        <v>190</v>
      </c>
      <c r="U45" s="3">
        <v>2</v>
      </c>
      <c r="V45" s="3">
        <v>196</v>
      </c>
      <c r="W45" s="39">
        <v>2</v>
      </c>
      <c r="X45" s="3">
        <f t="shared" si="15"/>
        <v>1891</v>
      </c>
      <c r="Y45" s="3">
        <f t="shared" si="16"/>
        <v>19</v>
      </c>
      <c r="Z45" s="5">
        <f t="shared" si="17"/>
        <v>189.1</v>
      </c>
    </row>
    <row r="46" spans="1:26" ht="12">
      <c r="A46" s="33" t="s">
        <v>21</v>
      </c>
      <c r="B46" s="29" t="s">
        <v>28</v>
      </c>
      <c r="C46" s="17">
        <v>91.4</v>
      </c>
      <c r="D46" s="23">
        <v>180</v>
      </c>
      <c r="E46" s="27">
        <v>1</v>
      </c>
      <c r="F46" s="9">
        <v>183</v>
      </c>
      <c r="G46" s="27">
        <v>1</v>
      </c>
      <c r="H46" s="9">
        <v>188</v>
      </c>
      <c r="I46" s="27">
        <v>2</v>
      </c>
      <c r="J46" s="9">
        <v>183</v>
      </c>
      <c r="K46" s="27"/>
      <c r="L46" s="9">
        <v>193</v>
      </c>
      <c r="M46" s="10">
        <v>2</v>
      </c>
      <c r="N46" s="9">
        <v>187</v>
      </c>
      <c r="O46" s="10">
        <v>1</v>
      </c>
      <c r="P46" s="14">
        <v>173</v>
      </c>
      <c r="Q46" s="10"/>
      <c r="R46" s="14">
        <v>183</v>
      </c>
      <c r="S46" s="27"/>
      <c r="T46" s="9">
        <v>184</v>
      </c>
      <c r="U46" s="27"/>
      <c r="V46" s="9">
        <v>184</v>
      </c>
      <c r="W46" s="10">
        <v>1</v>
      </c>
      <c r="X46" s="3">
        <f t="shared" si="15"/>
        <v>1838</v>
      </c>
      <c r="Y46" s="3">
        <f t="shared" si="16"/>
        <v>8</v>
      </c>
      <c r="Z46" s="5">
        <f t="shared" si="17"/>
        <v>183.8</v>
      </c>
    </row>
    <row r="47" spans="1:26" ht="12">
      <c r="A47" s="33" t="s">
        <v>33</v>
      </c>
      <c r="B47" s="29" t="s">
        <v>48</v>
      </c>
      <c r="C47" s="17">
        <v>87.5</v>
      </c>
      <c r="D47" s="23">
        <v>166</v>
      </c>
      <c r="F47" s="9">
        <v>172</v>
      </c>
      <c r="H47" s="9">
        <v>188</v>
      </c>
      <c r="I47" s="27">
        <v>2</v>
      </c>
      <c r="J47" s="9">
        <v>175</v>
      </c>
      <c r="L47" s="9">
        <v>180</v>
      </c>
      <c r="N47" s="9">
        <v>188</v>
      </c>
      <c r="O47">
        <v>2</v>
      </c>
      <c r="P47" s="9">
        <v>179</v>
      </c>
      <c r="Q47">
        <v>1</v>
      </c>
      <c r="R47" s="14">
        <v>180</v>
      </c>
      <c r="T47" s="9">
        <v>185</v>
      </c>
      <c r="U47">
        <v>1</v>
      </c>
      <c r="V47" s="9">
        <v>176</v>
      </c>
      <c r="W47" s="39"/>
      <c r="X47" s="3">
        <f t="shared" si="15"/>
        <v>1789</v>
      </c>
      <c r="Y47" s="3">
        <f t="shared" si="16"/>
        <v>6</v>
      </c>
      <c r="Z47" s="5">
        <f t="shared" si="17"/>
        <v>178.9</v>
      </c>
    </row>
    <row r="48" spans="1:26" ht="12">
      <c r="A48" s="33" t="s">
        <v>33</v>
      </c>
      <c r="B48" s="29" t="s">
        <v>46</v>
      </c>
      <c r="C48" s="9">
        <v>91.5</v>
      </c>
      <c r="D48" s="23">
        <v>173</v>
      </c>
      <c r="E48" s="27"/>
      <c r="F48" s="9">
        <v>158</v>
      </c>
      <c r="G48" s="27"/>
      <c r="H48" s="9">
        <v>178</v>
      </c>
      <c r="I48" s="27">
        <v>1</v>
      </c>
      <c r="J48" s="9">
        <v>184</v>
      </c>
      <c r="K48" s="27">
        <v>1</v>
      </c>
      <c r="L48" s="9"/>
      <c r="M48" s="10"/>
      <c r="N48" s="9">
        <v>162</v>
      </c>
      <c r="O48" s="10"/>
      <c r="P48" s="14">
        <v>157</v>
      </c>
      <c r="Q48" s="10"/>
      <c r="R48" s="14">
        <v>188</v>
      </c>
      <c r="S48" s="27">
        <v>1</v>
      </c>
      <c r="T48" s="9">
        <v>169</v>
      </c>
      <c r="U48" s="27"/>
      <c r="V48" s="9">
        <v>160</v>
      </c>
      <c r="W48" s="10"/>
      <c r="X48" s="3">
        <f t="shared" si="15"/>
        <v>1529</v>
      </c>
      <c r="Y48" s="3">
        <f t="shared" si="16"/>
        <v>3</v>
      </c>
      <c r="Z48" s="5">
        <f t="shared" si="17"/>
        <v>169.88888888888889</v>
      </c>
    </row>
    <row r="49" spans="1:26" ht="12">
      <c r="A49" s="33" t="s">
        <v>33</v>
      </c>
      <c r="B49" s="29" t="s">
        <v>51</v>
      </c>
      <c r="C49" s="7">
        <v>89.6</v>
      </c>
      <c r="D49" s="23">
        <v>171</v>
      </c>
      <c r="E49" s="27"/>
      <c r="F49" s="9">
        <v>175</v>
      </c>
      <c r="G49" s="10"/>
      <c r="H49" s="9">
        <v>173</v>
      </c>
      <c r="I49" s="27"/>
      <c r="J49" s="9">
        <v>175</v>
      </c>
      <c r="K49" s="27"/>
      <c r="L49" s="9">
        <v>169</v>
      </c>
      <c r="M49" s="10"/>
      <c r="N49" s="9">
        <v>184</v>
      </c>
      <c r="O49" s="10"/>
      <c r="P49" s="9">
        <v>175</v>
      </c>
      <c r="Q49" s="23"/>
      <c r="R49" s="14">
        <v>166</v>
      </c>
      <c r="S49" s="23"/>
      <c r="T49" s="9">
        <v>184</v>
      </c>
      <c r="U49" s="27"/>
      <c r="V49" s="9">
        <v>166</v>
      </c>
      <c r="W49" s="10"/>
      <c r="X49" s="3">
        <f t="shared" si="15"/>
        <v>1738</v>
      </c>
      <c r="Y49" s="3">
        <f t="shared" si="16"/>
        <v>0</v>
      </c>
      <c r="Z49" s="5">
        <f t="shared" si="17"/>
        <v>173.8</v>
      </c>
    </row>
    <row r="50" spans="1:26" ht="12">
      <c r="A50" s="33" t="s">
        <v>21</v>
      </c>
      <c r="B50" s="29" t="s">
        <v>30</v>
      </c>
      <c r="C50" s="17">
        <v>89</v>
      </c>
      <c r="D50" s="23">
        <v>174</v>
      </c>
      <c r="E50" s="23"/>
      <c r="F50" s="9">
        <v>174</v>
      </c>
      <c r="G50" s="23"/>
      <c r="H50" s="9">
        <v>157</v>
      </c>
      <c r="I50" s="27"/>
      <c r="J50" s="9">
        <v>170</v>
      </c>
      <c r="K50" s="23"/>
      <c r="L50" s="9">
        <v>173</v>
      </c>
      <c r="M50" s="10"/>
      <c r="N50" s="9">
        <v>182</v>
      </c>
      <c r="O50" s="10"/>
      <c r="P50" s="9">
        <v>174</v>
      </c>
      <c r="Q50" s="23"/>
      <c r="R50" s="14">
        <v>178</v>
      </c>
      <c r="S50" s="23"/>
      <c r="T50" s="9">
        <v>173</v>
      </c>
      <c r="U50" s="27"/>
      <c r="V50" s="9">
        <v>173</v>
      </c>
      <c r="W50" s="10"/>
      <c r="X50" s="3">
        <f t="shared" si="15"/>
        <v>1728</v>
      </c>
      <c r="Y50" s="3">
        <f t="shared" si="16"/>
        <v>0</v>
      </c>
      <c r="Z50" s="5">
        <f t="shared" si="17"/>
        <v>172.8</v>
      </c>
    </row>
    <row r="51" spans="1:23" ht="12">
      <c r="A51" s="32" t="s">
        <v>64</v>
      </c>
      <c r="B51" s="29"/>
      <c r="C51" s="7"/>
      <c r="I51" s="36"/>
      <c r="W51" s="39"/>
    </row>
    <row r="52" spans="1:26" ht="12">
      <c r="A52" s="33" t="s">
        <v>33</v>
      </c>
      <c r="B52" s="29" t="s">
        <v>53</v>
      </c>
      <c r="C52" s="7">
        <v>79</v>
      </c>
      <c r="D52">
        <v>171</v>
      </c>
      <c r="E52" s="36"/>
      <c r="F52" s="9">
        <v>179</v>
      </c>
      <c r="G52" s="36"/>
      <c r="H52" s="9">
        <v>186</v>
      </c>
      <c r="I52" s="36">
        <v>3</v>
      </c>
      <c r="J52" s="9">
        <v>187</v>
      </c>
      <c r="K52" s="10">
        <v>3</v>
      </c>
      <c r="L52" s="9">
        <v>176</v>
      </c>
      <c r="M52" s="10">
        <v>2</v>
      </c>
      <c r="N52" s="9">
        <v>194</v>
      </c>
      <c r="O52" s="10">
        <v>3</v>
      </c>
      <c r="P52" s="9">
        <v>197</v>
      </c>
      <c r="Q52" s="10">
        <v>3</v>
      </c>
      <c r="R52" s="14">
        <v>191</v>
      </c>
      <c r="S52" s="10">
        <v>3</v>
      </c>
      <c r="T52" s="9">
        <v>193</v>
      </c>
      <c r="U52" s="10">
        <v>3</v>
      </c>
      <c r="V52" s="9">
        <v>194</v>
      </c>
      <c r="W52" s="10">
        <v>3</v>
      </c>
      <c r="X52" s="3">
        <f aca="true" t="shared" si="18" ref="X52:X57">SUM(D52,H52,J52,L52,N52,P52,R52,T52,V52,F52,)</f>
        <v>1868</v>
      </c>
      <c r="Y52" s="3">
        <f aca="true" t="shared" si="19" ref="Y52:Y57">SUM(E52+G52+I52+K52+M52+O52+Q52+S52+U52+W52)</f>
        <v>23</v>
      </c>
      <c r="Z52" s="5">
        <f aca="true" t="shared" si="20" ref="Z52:Z57">IF(COUNT(D52,F52,H52,J52,L52,N52,P52,R52,T52,V52),AVERAGE(D52,F52,H52,J52,L52,N52,P52,R52,T52,V52)," ")</f>
        <v>186.8</v>
      </c>
    </row>
    <row r="53" spans="1:26" ht="12">
      <c r="A53" s="33" t="s">
        <v>33</v>
      </c>
      <c r="B53" s="29" t="s">
        <v>52</v>
      </c>
      <c r="C53" s="7">
        <v>80</v>
      </c>
      <c r="D53">
        <v>180</v>
      </c>
      <c r="E53" s="36">
        <v>2</v>
      </c>
      <c r="F53" s="9">
        <v>185</v>
      </c>
      <c r="G53" s="36">
        <v>2</v>
      </c>
      <c r="H53" s="9">
        <v>179</v>
      </c>
      <c r="I53" s="36">
        <v>1</v>
      </c>
      <c r="J53" s="9">
        <v>183</v>
      </c>
      <c r="K53" s="10">
        <v>1</v>
      </c>
      <c r="L53" s="9">
        <v>189</v>
      </c>
      <c r="M53" s="10">
        <v>3</v>
      </c>
      <c r="N53" s="9">
        <v>192</v>
      </c>
      <c r="O53" s="10">
        <v>2</v>
      </c>
      <c r="P53" s="9">
        <v>194</v>
      </c>
      <c r="Q53" s="10">
        <v>2</v>
      </c>
      <c r="R53" s="14">
        <v>186</v>
      </c>
      <c r="S53" s="10">
        <v>2</v>
      </c>
      <c r="T53" s="9">
        <v>178</v>
      </c>
      <c r="U53" s="10">
        <v>2</v>
      </c>
      <c r="V53" s="9">
        <v>179</v>
      </c>
      <c r="W53" s="10">
        <v>1</v>
      </c>
      <c r="X53" s="3">
        <f t="shared" si="18"/>
        <v>1845</v>
      </c>
      <c r="Y53" s="3">
        <f t="shared" si="19"/>
        <v>18</v>
      </c>
      <c r="Z53" s="5">
        <f t="shared" si="20"/>
        <v>184.5</v>
      </c>
    </row>
    <row r="54" spans="1:26" ht="12">
      <c r="A54" s="33" t="s">
        <v>33</v>
      </c>
      <c r="B54" s="29" t="s">
        <v>47</v>
      </c>
      <c r="C54" s="17">
        <v>84.9</v>
      </c>
      <c r="D54">
        <v>177</v>
      </c>
      <c r="E54" s="36">
        <v>1</v>
      </c>
      <c r="F54" s="9">
        <v>180</v>
      </c>
      <c r="G54" s="36">
        <v>1</v>
      </c>
      <c r="H54" s="9">
        <v>182</v>
      </c>
      <c r="I54" s="36">
        <v>2</v>
      </c>
      <c r="J54" s="9">
        <v>186</v>
      </c>
      <c r="K54" s="10">
        <v>2</v>
      </c>
      <c r="L54" s="9">
        <v>166</v>
      </c>
      <c r="M54" s="36"/>
      <c r="N54" s="9">
        <v>179</v>
      </c>
      <c r="P54" s="9">
        <v>182</v>
      </c>
      <c r="Q54" s="9">
        <v>1</v>
      </c>
      <c r="R54" s="14">
        <v>172</v>
      </c>
      <c r="S54" s="14">
        <v>1</v>
      </c>
      <c r="W54" s="39"/>
      <c r="X54" s="3">
        <f t="shared" si="18"/>
        <v>1424</v>
      </c>
      <c r="Y54" s="3">
        <f t="shared" si="19"/>
        <v>8</v>
      </c>
      <c r="Z54" s="5">
        <f t="shared" si="20"/>
        <v>178</v>
      </c>
    </row>
    <row r="55" spans="1:26" ht="12">
      <c r="A55" s="33" t="s">
        <v>33</v>
      </c>
      <c r="B55" s="29" t="s">
        <v>50</v>
      </c>
      <c r="C55" s="7">
        <v>85</v>
      </c>
      <c r="D55">
        <v>180</v>
      </c>
      <c r="E55" s="36">
        <v>2</v>
      </c>
      <c r="F55" s="9">
        <v>195</v>
      </c>
      <c r="G55" s="36">
        <v>3</v>
      </c>
      <c r="H55" s="9">
        <v>168</v>
      </c>
      <c r="I55" s="36"/>
      <c r="J55" s="9">
        <v>176</v>
      </c>
      <c r="K55" s="36"/>
      <c r="L55" s="9">
        <v>176</v>
      </c>
      <c r="M55" s="10">
        <v>2</v>
      </c>
      <c r="N55" s="9">
        <v>183</v>
      </c>
      <c r="O55" s="9">
        <v>1</v>
      </c>
      <c r="P55" s="9">
        <v>173</v>
      </c>
      <c r="W55" s="39"/>
      <c r="X55" s="3">
        <f t="shared" si="18"/>
        <v>1251</v>
      </c>
      <c r="Y55" s="3">
        <f t="shared" si="19"/>
        <v>8</v>
      </c>
      <c r="Z55" s="5">
        <f t="shared" si="20"/>
        <v>178.71428571428572</v>
      </c>
    </row>
    <row r="56" spans="1:26" ht="12">
      <c r="A56" s="33" t="s">
        <v>13</v>
      </c>
      <c r="B56" s="29" t="s">
        <v>14</v>
      </c>
      <c r="C56" s="17">
        <v>85.6</v>
      </c>
      <c r="D56">
        <f>87+73</f>
        <v>160</v>
      </c>
      <c r="E56" s="36"/>
      <c r="F56" s="3">
        <f>80+85</f>
        <v>165</v>
      </c>
      <c r="G56" s="36"/>
      <c r="H56">
        <f>85+88</f>
        <v>173</v>
      </c>
      <c r="I56" s="36"/>
      <c r="J56" s="3">
        <f>79+87</f>
        <v>166</v>
      </c>
      <c r="K56" s="36"/>
      <c r="L56" s="3">
        <f>88+85</f>
        <v>173</v>
      </c>
      <c r="M56" s="10">
        <v>1</v>
      </c>
      <c r="N56">
        <f>81+87</f>
        <v>168</v>
      </c>
      <c r="P56" s="3">
        <f>76+79</f>
        <v>155</v>
      </c>
      <c r="R56">
        <f>75+94</f>
        <v>169</v>
      </c>
      <c r="T56" s="3">
        <f>75+94</f>
        <v>169</v>
      </c>
      <c r="U56">
        <v>1</v>
      </c>
      <c r="V56">
        <f>87+96</f>
        <v>183</v>
      </c>
      <c r="W56" s="39">
        <v>2</v>
      </c>
      <c r="X56" s="3">
        <f t="shared" si="18"/>
        <v>1681</v>
      </c>
      <c r="Y56" s="3">
        <f t="shared" si="19"/>
        <v>4</v>
      </c>
      <c r="Z56" s="5">
        <f t="shared" si="20"/>
        <v>168.1</v>
      </c>
    </row>
    <row r="57" spans="1:26" ht="12">
      <c r="A57" s="33" t="s">
        <v>33</v>
      </c>
      <c r="B57" s="29" t="s">
        <v>54</v>
      </c>
      <c r="C57" s="7">
        <v>71.5</v>
      </c>
      <c r="D57">
        <v>188</v>
      </c>
      <c r="E57" s="36">
        <v>3</v>
      </c>
      <c r="F57" s="9">
        <v>172</v>
      </c>
      <c r="G57" s="36"/>
      <c r="H57" s="9">
        <v>171</v>
      </c>
      <c r="I57" s="36"/>
      <c r="J57" s="9">
        <v>159</v>
      </c>
      <c r="K57" s="36"/>
      <c r="L57" s="9">
        <v>156</v>
      </c>
      <c r="M57" s="36"/>
      <c r="N57" s="9">
        <v>176</v>
      </c>
      <c r="P57" s="9">
        <v>161</v>
      </c>
      <c r="T57" s="3">
        <v>84</v>
      </c>
      <c r="W57" s="39"/>
      <c r="X57" s="3">
        <f t="shared" si="18"/>
        <v>1267</v>
      </c>
      <c r="Y57" s="3">
        <f t="shared" si="19"/>
        <v>3</v>
      </c>
      <c r="Z57" s="5">
        <f t="shared" si="20"/>
        <v>158.375</v>
      </c>
    </row>
    <row r="58" spans="9:23" ht="12">
      <c r="I58" s="36"/>
      <c r="W58" s="39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Marie Ralph</cp:lastModifiedBy>
  <cp:lastPrinted>2018-10-11T09:30:25Z</cp:lastPrinted>
  <dcterms:created xsi:type="dcterms:W3CDTF">2009-09-26T18:03:40Z</dcterms:created>
  <dcterms:modified xsi:type="dcterms:W3CDTF">2019-03-25T22:58:31Z</dcterms:modified>
  <cp:category/>
  <cp:version/>
  <cp:contentType/>
  <cp:contentStatus/>
</cp:coreProperties>
</file>